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rip budge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RowHeight="15"/>
  <cols>
    <col min="1" max="1" width="40.7" customWidth="1"/>
    <col min="2" max="2" width="12.7" customWidth="1"/>
    <col min="3" max="3" width="7.7" customWidth="1"/>
    <col min="4" max="4" width="11.7" customWidth="1"/>
    <col min="5" max="5" width="12.7" customWidth="1"/>
    <col min="6" max="6" width="12.7" customWidth="1"/>
    <col min="7" max="7" width="8.7" customWidth="1"/>
    <col min="8" max="8" width="12.7" customWidth="1"/>
    <col min="9" max="9" width="10.7" customWidth="1"/>
  </cols>
  <sheetData>
    <row r="1">
      <c r="A1" s="2" t="inlineStr">
        <is>
          <t xml:space="preserve">Vacation budget</t>
        </is>
      </c>
    </row>
    <row r="2">
      <c r="A2" t="inlineStr">
        <is>
          <t xml:space="preserve">Destination</t>
        </is>
      </c>
      <c r="B2" t="inlineStr">
        <is>
          <t xml:space="preserve">Lisbon, Portugal</t>
        </is>
      </c>
    </row>
    <row r="3">
      <c r="A3" t="inlineStr">
        <is>
          <t xml:space="preserve">Departure date</t>
        </is>
      </c>
      <c r="B3" s="5">
        <v>46521</v>
      </c>
    </row>
    <row r="4">
      <c r="A4" t="inlineStr">
        <is>
          <t xml:space="preserve">Return date</t>
        </is>
      </c>
      <c r="B4" s="5">
        <v>46528</v>
      </c>
    </row>
    <row r="5">
      <c r="A5" t="inlineStr">
        <is>
          <t xml:space="preserve">Travelers</t>
        </is>
      </c>
      <c r="B5" s="9">
        <v>2</v>
      </c>
    </row>
    <row r="6">
      <c r="A6" t="inlineStr">
        <is>
          <t xml:space="preserve">Nights</t>
        </is>
      </c>
      <c r="B6" s="9">
        <f>B4-B3</f>
        <v>7</v>
      </c>
    </row>
    <row r="7">
      <c r="A7" t="inlineStr">
        <is>
          <t xml:space="preserve">Budget as of</t>
        </is>
      </c>
      <c r="B7" s="5">
        <v>46328</v>
      </c>
    </row>
    <row r="9">
      <c r="A9" s="2" t="inlineStr">
        <is>
          <t xml:space="preserve">Item</t>
        </is>
      </c>
      <c r="B9" s="2" t="inlineStr">
        <is>
          <t xml:space="preserve">Category</t>
        </is>
      </c>
      <c r="C9" s="10" t="inlineStr">
        <is>
          <t xml:space="preserve">Qty</t>
        </is>
      </c>
      <c r="D9" s="4" t="inlineStr">
        <is>
          <t xml:space="preserve">Unit cost</t>
        </is>
      </c>
      <c r="E9" s="4" t="inlineStr">
        <is>
          <t xml:space="preserve">Budget</t>
        </is>
      </c>
      <c r="F9" s="4" t="inlineStr">
        <is>
          <t xml:space="preserve">Actual</t>
        </is>
      </c>
      <c r="G9" s="2" t="inlineStr">
        <is>
          <t xml:space="preserve">Paid?</t>
        </is>
      </c>
      <c r="H9" s="4" t="inlineStr">
        <is>
          <t xml:space="preserve">Difference</t>
        </is>
      </c>
      <c r="I9" s="2" t="inlineStr">
        <is>
          <t xml:space="preserve">Status</t>
        </is>
      </c>
    </row>
    <row r="10">
      <c r="A10" t="inlineStr">
        <is>
          <t xml:space="preserve">Round-trip flights</t>
        </is>
      </c>
      <c r="B10" t="inlineStr">
        <is>
          <t xml:space="preserve">Travel</t>
        </is>
      </c>
      <c r="C10" s="9">
        <v>2</v>
      </c>
      <c r="D10" s="3">
        <v>689</v>
      </c>
      <c r="E10" s="3">
        <f>IF(A10="","",ROUND(C10*D10,2))</f>
        <v>1378</v>
      </c>
      <c r="F10" s="3">
        <v>1342</v>
      </c>
      <c r="G10" t="inlineStr">
        <is>
          <t xml:space="preserve">Yes</t>
        </is>
      </c>
      <c r="H10" s="3">
        <f>IF(F10="","",E10-F10)</f>
        <v>36</v>
      </c>
      <c r="I10" t="str">
        <f>IF(A10="","",IF(F10="","Estimate",IF(F10&gt;E10,"Over","Under")))</f>
        <v>Under</v>
      </c>
    </row>
    <row r="11">
      <c r="A11" t="inlineStr">
        <is>
          <t xml:space="preserve">Airport parking (per day)</t>
        </is>
      </c>
      <c r="B11" t="inlineStr">
        <is>
          <t xml:space="preserve">Travel</t>
        </is>
      </c>
      <c r="C11" s="9">
        <v>8</v>
      </c>
      <c r="D11" s="3">
        <v>14</v>
      </c>
      <c r="E11" s="3">
        <f>IF(A11="","",ROUND(C11*D11,2))</f>
        <v>112</v>
      </c>
      <c r="G11" t="inlineStr">
        <is>
          <t xml:space="preserve">No</t>
        </is>
      </c>
      <c r="H11" s="3" t="str">
        <f>IF(F11="","",E11-F11)</f>
        <v/>
      </c>
      <c r="I11" t="str">
        <f>IF(A11="","",IF(F11="","Estimate",IF(F11&gt;E11,"Over","Under")))</f>
        <v>Estimate</v>
      </c>
    </row>
    <row r="12">
      <c r="A12" t="inlineStr">
        <is>
          <t xml:space="preserve">Hotel (per night)</t>
        </is>
      </c>
      <c r="B12" t="inlineStr">
        <is>
          <t xml:space="preserve">Lodging</t>
        </is>
      </c>
      <c r="C12" s="9">
        <f>$B$6</f>
        <v>7</v>
      </c>
      <c r="D12" s="3">
        <v>165</v>
      </c>
      <c r="E12" s="3">
        <f>IF(A12="","",ROUND(C12*D12,2))</f>
        <v>1155</v>
      </c>
      <c r="G12" t="inlineStr">
        <is>
          <t xml:space="preserve">No</t>
        </is>
      </c>
      <c r="H12" s="3" t="str">
        <f>IF(F12="","",E12-F12)</f>
        <v/>
      </c>
      <c r="I12" t="str">
        <f>IF(A12="","",IF(F12="","Estimate",IF(F12&gt;E12,"Over","Under")))</f>
        <v>Estimate</v>
      </c>
    </row>
    <row r="13">
      <c r="A13" t="inlineStr">
        <is>
          <t xml:space="preserve">City tourist tax (per person per night)</t>
        </is>
      </c>
      <c r="B13" t="inlineStr">
        <is>
          <t xml:space="preserve">Lodging</t>
        </is>
      </c>
      <c r="C13" s="9">
        <f>$B$5*$B$6</f>
        <v>14</v>
      </c>
      <c r="D13" s="3">
        <v>4</v>
      </c>
      <c r="E13" s="3">
        <f>IF(A13="","",ROUND(C13*D13,2))</f>
        <v>56</v>
      </c>
      <c r="G13" t="inlineStr">
        <is>
          <t xml:space="preserve">No</t>
        </is>
      </c>
      <c r="H13" s="3" t="str">
        <f>IF(F13="","",E13-F13)</f>
        <v/>
      </c>
      <c r="I13" t="str">
        <f>IF(A13="","",IF(F13="","Estimate",IF(F13&gt;E13,"Over","Under")))</f>
        <v>Estimate</v>
      </c>
    </row>
    <row r="14">
      <c r="A14" t="inlineStr">
        <is>
          <t xml:space="preserve">Airport transfers</t>
        </is>
      </c>
      <c r="B14" t="inlineStr">
        <is>
          <t xml:space="preserve">Transport</t>
        </is>
      </c>
      <c r="C14" s="9">
        <v>2</v>
      </c>
      <c r="D14" s="3">
        <v>28</v>
      </c>
      <c r="E14" s="3">
        <f>IF(A14="","",ROUND(C14*D14,2))</f>
        <v>56</v>
      </c>
      <c r="G14" t="inlineStr">
        <is>
          <t xml:space="preserve">No</t>
        </is>
      </c>
      <c r="H14" s="3" t="str">
        <f>IF(F14="","",E14-F14)</f>
        <v/>
      </c>
      <c r="I14" t="str">
        <f>IF(A14="","",IF(F14="","Estimate",IF(F14&gt;E14,"Over","Under")))</f>
        <v>Estimate</v>
      </c>
    </row>
    <row r="15">
      <c r="A15" t="inlineStr">
        <is>
          <t xml:space="preserve">Metro and tram day passes</t>
        </is>
      </c>
      <c r="B15" t="inlineStr">
        <is>
          <t xml:space="preserve">Transport</t>
        </is>
      </c>
      <c r="C15" s="9">
        <f>$B$5*$B$6</f>
        <v>14</v>
      </c>
      <c r="D15" s="3">
        <v>7</v>
      </c>
      <c r="E15" s="3">
        <f>IF(A15="","",ROUND(C15*D15,2))</f>
        <v>98</v>
      </c>
      <c r="G15" t="inlineStr">
        <is>
          <t xml:space="preserve">No</t>
        </is>
      </c>
      <c r="H15" s="3" t="str">
        <f>IF(F15="","",E15-F15)</f>
        <v/>
      </c>
      <c r="I15" t="str">
        <f>IF(A15="","",IF(F15="","Estimate",IF(F15&gt;E15,"Over","Under")))</f>
        <v>Estimate</v>
      </c>
    </row>
    <row r="16">
      <c r="A16" t="inlineStr">
        <is>
          <t xml:space="preserve">Train to Sintra and back</t>
        </is>
      </c>
      <c r="B16" t="inlineStr">
        <is>
          <t xml:space="preserve">Transport</t>
        </is>
      </c>
      <c r="C16" s="9">
        <v>2</v>
      </c>
      <c r="D16" s="3">
        <v>11.5</v>
      </c>
      <c r="E16" s="3">
        <f>IF(A16="","",ROUND(C16*D16,2))</f>
        <v>23</v>
      </c>
      <c r="G16" t="inlineStr">
        <is>
          <t xml:space="preserve">No</t>
        </is>
      </c>
      <c r="H16" s="3" t="str">
        <f>IF(F16="","",E16-F16)</f>
        <v/>
      </c>
      <c r="I16" t="str">
        <f>IF(A16="","",IF(F16="","Estimate",IF(F16&gt;E16,"Over","Under")))</f>
        <v>Estimate</v>
      </c>
    </row>
    <row r="17">
      <c r="A17" t="inlineStr">
        <is>
          <t xml:space="preserve">Breakfast (per day, both)</t>
        </is>
      </c>
      <c r="B17" t="inlineStr">
        <is>
          <t xml:space="preserve">Food</t>
        </is>
      </c>
      <c r="C17" s="9">
        <f>$B$6</f>
        <v>7</v>
      </c>
      <c r="D17" s="3">
        <v>24</v>
      </c>
      <c r="E17" s="3">
        <f>IF(A17="","",ROUND(C17*D17,2))</f>
        <v>168</v>
      </c>
      <c r="G17" t="inlineStr">
        <is>
          <t xml:space="preserve">No</t>
        </is>
      </c>
      <c r="H17" s="3" t="str">
        <f>IF(F17="","",E17-F17)</f>
        <v/>
      </c>
      <c r="I17" t="str">
        <f>IF(A17="","",IF(F17="","Estimate",IF(F17&gt;E17,"Over","Under")))</f>
        <v>Estimate</v>
      </c>
    </row>
    <row r="18">
      <c r="A18" t="inlineStr">
        <is>
          <t xml:space="preserve">Lunch (per day, both)</t>
        </is>
      </c>
      <c r="B18" t="inlineStr">
        <is>
          <t xml:space="preserve">Food</t>
        </is>
      </c>
      <c r="C18" s="9">
        <f>$B$6</f>
        <v>7</v>
      </c>
      <c r="D18" s="3">
        <v>40</v>
      </c>
      <c r="E18" s="3">
        <f>IF(A18="","",ROUND(C18*D18,2))</f>
        <v>280</v>
      </c>
      <c r="G18" t="inlineStr">
        <is>
          <t xml:space="preserve">No</t>
        </is>
      </c>
      <c r="H18" s="3" t="str">
        <f>IF(F18="","",E18-F18)</f>
        <v/>
      </c>
      <c r="I18" t="str">
        <f>IF(A18="","",IF(F18="","Estimate",IF(F18&gt;E18,"Over","Under")))</f>
        <v>Estimate</v>
      </c>
    </row>
    <row r="19">
      <c r="A19" t="inlineStr">
        <is>
          <t xml:space="preserve">Dinner (per day, both)</t>
        </is>
      </c>
      <c r="B19" t="inlineStr">
        <is>
          <t xml:space="preserve">Food</t>
        </is>
      </c>
      <c r="C19" s="9">
        <f>$B$6</f>
        <v>7</v>
      </c>
      <c r="D19" s="3">
        <v>75</v>
      </c>
      <c r="E19" s="3">
        <f>IF(A19="","",ROUND(C19*D19,2))</f>
        <v>525</v>
      </c>
      <c r="G19" t="inlineStr">
        <is>
          <t xml:space="preserve">No</t>
        </is>
      </c>
      <c r="H19" s="3" t="str">
        <f>IF(F19="","",E19-F19)</f>
        <v/>
      </c>
      <c r="I19" t="str">
        <f>IF(A19="","",IF(F19="","Estimate",IF(F19&gt;E19,"Over","Under")))</f>
        <v>Estimate</v>
      </c>
    </row>
    <row r="20">
      <c r="A20" t="inlineStr">
        <is>
          <t xml:space="preserve">Fado show with dinner</t>
        </is>
      </c>
      <c r="B20" t="inlineStr">
        <is>
          <t xml:space="preserve">Activities</t>
        </is>
      </c>
      <c r="C20" s="9">
        <v>2</v>
      </c>
      <c r="D20" s="3">
        <v>65</v>
      </c>
      <c r="E20" s="3">
        <f>IF(A20="","",ROUND(C20*D20,2))</f>
        <v>130</v>
      </c>
      <c r="F20" s="3">
        <v>150</v>
      </c>
      <c r="G20" t="inlineStr">
        <is>
          <t xml:space="preserve">Yes</t>
        </is>
      </c>
      <c r="H20" s="3">
        <f>IF(F20="","",E20-F20)</f>
        <v>-20</v>
      </c>
      <c r="I20" t="str">
        <f>IF(A20="","",IF(F20="","Estimate",IF(F20&gt;E20,"Over","Under")))</f>
        <v>Over</v>
      </c>
    </row>
    <row r="21">
      <c r="A21" t="inlineStr">
        <is>
          <t xml:space="preserve">Monument tickets</t>
        </is>
      </c>
      <c r="B21" t="inlineStr">
        <is>
          <t xml:space="preserve">Activities</t>
        </is>
      </c>
      <c r="C21" s="9">
        <v>2</v>
      </c>
      <c r="D21" s="3">
        <v>22</v>
      </c>
      <c r="E21" s="3">
        <f>IF(A21="","",ROUND(C21*D21,2))</f>
        <v>44</v>
      </c>
      <c r="G21" t="inlineStr">
        <is>
          <t xml:space="preserve">No</t>
        </is>
      </c>
      <c r="H21" s="3" t="str">
        <f>IF(F21="","",E21-F21)</f>
        <v/>
      </c>
      <c r="I21" t="str">
        <f>IF(A21="","",IF(F21="","Estimate",IF(F21&gt;E21,"Over","Under")))</f>
        <v>Estimate</v>
      </c>
    </row>
    <row r="22">
      <c r="A22" t="inlineStr">
        <is>
          <t xml:space="preserve">Day tour to Sintra</t>
        </is>
      </c>
      <c r="B22" t="inlineStr">
        <is>
          <t xml:space="preserve">Activities</t>
        </is>
      </c>
      <c r="C22" s="9">
        <v>2</v>
      </c>
      <c r="D22" s="3">
        <v>79</v>
      </c>
      <c r="E22" s="3">
        <f>IF(A22="","",ROUND(C22*D22,2))</f>
        <v>158</v>
      </c>
      <c r="F22" s="3">
        <v>158</v>
      </c>
      <c r="G22" t="inlineStr">
        <is>
          <t xml:space="preserve">Yes</t>
        </is>
      </c>
      <c r="H22" s="3">
        <f>IF(F22="","",E22-F22)</f>
        <v>0</v>
      </c>
      <c r="I22" t="str">
        <f>IF(A22="","",IF(F22="","Estimate",IF(F22&gt;E22,"Over","Under")))</f>
        <v>Under</v>
      </c>
    </row>
    <row r="23">
      <c r="A23" t="inlineStr">
        <is>
          <t xml:space="preserve">Travel insurance</t>
        </is>
      </c>
      <c r="B23" t="inlineStr">
        <is>
          <t xml:space="preserve">Other</t>
        </is>
      </c>
      <c r="C23" s="9">
        <v>2</v>
      </c>
      <c r="D23" s="3">
        <v>48</v>
      </c>
      <c r="E23" s="3">
        <f>IF(A23="","",ROUND(C23*D23,2))</f>
        <v>96</v>
      </c>
      <c r="F23" s="3">
        <v>96</v>
      </c>
      <c r="G23" t="inlineStr">
        <is>
          <t xml:space="preserve">Yes</t>
        </is>
      </c>
      <c r="H23" s="3">
        <f>IF(F23="","",E23-F23)</f>
        <v>0</v>
      </c>
      <c r="I23" t="str">
        <f>IF(A23="","",IF(F23="","Estimate",IF(F23&gt;E23,"Over","Under")))</f>
        <v>Under</v>
      </c>
    </row>
    <row r="24">
      <c r="A24" t="inlineStr">
        <is>
          <t xml:space="preserve">Phone data (eSIM)</t>
        </is>
      </c>
      <c r="B24" t="inlineStr">
        <is>
          <t xml:space="preserve">Other</t>
        </is>
      </c>
      <c r="C24" s="9">
        <v>2</v>
      </c>
      <c r="D24" s="3">
        <v>15</v>
      </c>
      <c r="E24" s="3">
        <f>IF(A24="","",ROUND(C24*D24,2))</f>
        <v>30</v>
      </c>
      <c r="G24" t="inlineStr">
        <is>
          <t xml:space="preserve">No</t>
        </is>
      </c>
      <c r="H24" s="3" t="str">
        <f>IF(F24="","",E24-F24)</f>
        <v/>
      </c>
      <c r="I24" t="str">
        <f>IF(A24="","",IF(F24="","Estimate",IF(F24&gt;E24,"Over","Under")))</f>
        <v>Estimate</v>
      </c>
    </row>
    <row r="25">
      <c r="A25" t="inlineStr">
        <is>
          <t xml:space="preserve">Pet sitter at home (per night)</t>
        </is>
      </c>
      <c r="B25" t="inlineStr">
        <is>
          <t xml:space="preserve">Other</t>
        </is>
      </c>
      <c r="C25" s="9">
        <f>$B$6</f>
        <v>7</v>
      </c>
      <c r="D25" s="3">
        <v>35</v>
      </c>
      <c r="E25" s="3">
        <f>IF(A25="","",ROUND(C25*D25,2))</f>
        <v>245</v>
      </c>
      <c r="G25" t="inlineStr">
        <is>
          <t xml:space="preserve">No</t>
        </is>
      </c>
      <c r="H25" s="3" t="str">
        <f>IF(F25="","",E25-F25)</f>
        <v/>
      </c>
      <c r="I25" t="str">
        <f>IF(A25="","",IF(F25="","Estimate",IF(F25&gt;E25,"Over","Under")))</f>
        <v>Estimate</v>
      </c>
    </row>
    <row r="26">
      <c r="A26" t="inlineStr">
        <is>
          <t xml:space="preserve">Souvenirs and gifts</t>
        </is>
      </c>
      <c r="B26" t="inlineStr">
        <is>
          <t xml:space="preserve">Other</t>
        </is>
      </c>
      <c r="C26" s="9">
        <v>1</v>
      </c>
      <c r="D26" s="3">
        <v>150</v>
      </c>
      <c r="E26" s="3">
        <f>IF(A26="","",ROUND(C26*D26,2))</f>
        <v>150</v>
      </c>
      <c r="G26" t="inlineStr">
        <is>
          <t xml:space="preserve">No</t>
        </is>
      </c>
      <c r="H26" s="3" t="str">
        <f>IF(F26="","",E26-F26)</f>
        <v/>
      </c>
      <c r="I26" t="str">
        <f>IF(A26="","",IF(F26="","Estimate",IF(F26&gt;E26,"Over","Under")))</f>
        <v>Estimate</v>
      </c>
    </row>
    <row r="27">
      <c r="E27" s="3" t="str">
        <f>IF(A27="","",ROUND(C27*D27,2))</f>
        <v/>
      </c>
      <c r="H27" s="3" t="str">
        <f>IF(F27="","",E27-F27)</f>
        <v/>
      </c>
      <c r="I27" t="str">
        <f>IF(A27="","",IF(F27="","Estimate",IF(F27&gt;E27,"Over","Under")))</f>
        <v/>
      </c>
    </row>
    <row r="28">
      <c r="A28" s="2" t="inlineStr">
        <is>
          <t xml:space="preserve">Total</t>
        </is>
      </c>
      <c r="E28" s="4">
        <f>SUM(E10:E27)</f>
        <v>4704</v>
      </c>
      <c r="F28" s="4">
        <f>SUM(F10:F27)</f>
        <v>1746</v>
      </c>
      <c r="H28" s="4">
        <f>SUM(H10:H27)</f>
        <v>16</v>
      </c>
    </row>
    <row r="30">
      <c r="A30" s="2" t="inlineStr">
        <is>
          <t xml:space="preserve">Trip total (actual where known, budget for the rest)</t>
        </is>
      </c>
      <c r="E30" s="4">
        <f>SUMIF(F10:F27,"",E10:E27)+F28</f>
        <v>4688</v>
      </c>
    </row>
    <row r="31">
      <c r="A31" t="inlineStr">
        <is>
          <t xml:space="preserve">Cost per traveler</t>
        </is>
      </c>
      <c r="E31" s="3">
        <f>IF(B5&gt;0,ROUND(E30/B5,2),0)</f>
        <v>2344</v>
      </c>
    </row>
    <row r="32">
      <c r="A32" t="inlineStr">
        <is>
          <t xml:space="preserve">Cost per traveler per night</t>
        </is>
      </c>
      <c r="E32" s="3">
        <f>IF(AND(B5&gt;0,B6&gt;0),ROUND(E30/B5/B6,2),0)</f>
        <v>334.86</v>
      </c>
    </row>
    <row r="33">
      <c r="A33" t="inlineStr">
        <is>
          <t xml:space="preserve">Already paid</t>
        </is>
      </c>
      <c r="E33" s="3">
        <f>SUMIF(G10:G27,"Yes",F10:F27)</f>
        <v>1746</v>
      </c>
    </row>
    <row r="34">
      <c r="A34" t="inlineStr">
        <is>
          <t xml:space="preserve">Still to pay</t>
        </is>
      </c>
      <c r="E34" s="3">
        <f>E30-E33</f>
        <v>2942</v>
      </c>
    </row>
    <row r="35">
      <c r="A35" t="inlineStr">
        <is>
          <t xml:space="preserve">Cash set aside for the trip (not yet spent)</t>
        </is>
      </c>
      <c r="E35" s="3">
        <v>1800</v>
      </c>
    </row>
    <row r="36">
      <c r="A36" t="inlineStr">
        <is>
          <t xml:space="preserve">Months until departure</t>
        </is>
      </c>
      <c r="E36" s="9">
        <f>DATEDIF(B7,B3,"m")</f>
        <v>6</v>
      </c>
    </row>
    <row r="37">
      <c r="A37" s="2" t="inlineStr">
        <is>
          <t xml:space="preserve">Save per month to cover the rest</t>
        </is>
      </c>
      <c r="E37" s="4">
        <f>IF(E36&gt;0,ROUND(MAX(0,E34-E35)/E36,2),MAX(0,E34-E35))</f>
        <v>190.33</v>
      </c>
    </row>
    <row r="38">
      <c r="A38" t="inlineStr">
        <is>
          <t xml:space="preserve">Items over budget</t>
        </is>
      </c>
      <c r="E38" s="9">
        <f>COUNTIF(I10:I27,"Over")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vacation budget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