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ech efficiency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46.7" customWidth="1"/>
    <col min="2" max="2" width="13.7" customWidth="1"/>
    <col min="3" max="3" width="13.7" customWidth="1"/>
    <col min="4" max="4" width="13.7" customWidth="1"/>
    <col min="5" max="5" width="11.7" customWidth="1"/>
    <col min="6" max="6" width="12.7" customWidth="1"/>
    <col min="7" max="7" width="10.7" customWidth="1"/>
    <col min="8" max="8" width="13.7" customWidth="1"/>
    <col min="9" max="9" width="11.7" customWidth="1"/>
  </cols>
  <sheetData>
    <row r="1">
      <c r="A1" s="2" t="inlineStr">
        <is>
          <t xml:space="preserve">Technician efficiency and productivity</t>
        </is>
      </c>
    </row>
    <row r="2">
      <c r="A2" t="inlineStr">
        <is>
          <t xml:space="preserve">Week starting</t>
        </is>
      </c>
      <c r="B2" s="5">
        <v>46328</v>
      </c>
    </row>
    <row r="3">
      <c r="A3" t="inlineStr">
        <is>
          <t xml:space="preserve">Labor rate</t>
        </is>
      </c>
      <c r="B3" s="3">
        <v>145</v>
      </c>
    </row>
    <row r="4">
      <c r="A4" t="inlineStr">
        <is>
          <t xml:space="preserve">Target efficiency</t>
        </is>
      </c>
      <c r="B4" s="13">
        <v>1</v>
      </c>
    </row>
    <row r="5">
      <c r="A5" t="inlineStr">
        <is>
          <t xml:space="preserve">Target productivity</t>
        </is>
      </c>
      <c r="B5" s="13">
        <v>0.85</v>
      </c>
    </row>
    <row r="7">
      <c r="A7" s="2" t="inlineStr">
        <is>
          <t xml:space="preserve">Tech</t>
        </is>
      </c>
      <c r="B7" s="8" t="inlineStr">
        <is>
          <t xml:space="preserve">Hours paid</t>
        </is>
      </c>
      <c r="C7" s="8" t="inlineStr">
        <is>
          <t xml:space="preserve">Hours on ROs</t>
        </is>
      </c>
      <c r="D7" s="8" t="inlineStr">
        <is>
          <t xml:space="preserve">Hours flagged</t>
        </is>
      </c>
      <c r="E7" s="14" t="inlineStr">
        <is>
          <t xml:space="preserve">Efficiency</t>
        </is>
      </c>
      <c r="F7" s="14" t="inlineStr">
        <is>
          <t xml:space="preserve">Productivity</t>
        </is>
      </c>
      <c r="G7" s="14" t="inlineStr">
        <is>
          <t xml:space="preserve">Overall</t>
        </is>
      </c>
      <c r="H7" s="4" t="inlineStr">
        <is>
          <t xml:space="preserve">Labor sold</t>
        </is>
      </c>
      <c r="I7" s="10" t="inlineStr">
        <is>
          <t xml:space="preserve">Comebacks</t>
        </is>
      </c>
    </row>
    <row r="8">
      <c r="A8" t="inlineStr">
        <is>
          <t xml:space="preserve">Marco</t>
        </is>
      </c>
      <c r="B8" s="7">
        <v>44</v>
      </c>
      <c r="C8" s="7">
        <v>41.5</v>
      </c>
      <c r="D8" s="7">
        <v>48.6</v>
      </c>
      <c r="E8" s="13">
        <f>IF(C8&gt;0,D8/C8,0)</f>
        <v>1.1710843373494</v>
      </c>
      <c r="F8" s="13">
        <f>IF(B8&gt;0,C8/B8,0)</f>
        <v>0.943181818181818</v>
      </c>
      <c r="G8" s="13">
        <f>IF(B8&gt;0,D8/B8,0)</f>
        <v>1.10454545454545</v>
      </c>
      <c r="H8" s="3">
        <f>ROUND(D8*$B$3,2)</f>
        <v>7047</v>
      </c>
      <c r="I8" s="9">
        <v>0</v>
      </c>
    </row>
    <row r="9">
      <c r="A9" t="inlineStr">
        <is>
          <t xml:space="preserve">Dee</t>
        </is>
      </c>
      <c r="B9" s="7">
        <v>42</v>
      </c>
      <c r="C9" s="7">
        <v>37.2</v>
      </c>
      <c r="D9" s="7">
        <v>35.9</v>
      </c>
      <c r="E9" s="13">
        <f>IF(C9&gt;0,D9/C9,0)</f>
        <v>0.96505376344086</v>
      </c>
      <c r="F9" s="13">
        <f>IF(B9&gt;0,C9/B9,0)</f>
        <v>0.885714285714286</v>
      </c>
      <c r="G9" s="13">
        <f>IF(B9&gt;0,D9/B9,0)</f>
        <v>0.854761904761905</v>
      </c>
      <c r="H9" s="3">
        <f>ROUND(D9*$B$3,2)</f>
        <v>5205.5</v>
      </c>
      <c r="I9" s="9">
        <v>1</v>
      </c>
    </row>
    <row r="10">
      <c r="A10" t="inlineStr">
        <is>
          <t xml:space="preserve">Sam (apprentice)</t>
        </is>
      </c>
      <c r="B10" s="7">
        <v>40</v>
      </c>
      <c r="C10" s="7">
        <v>31</v>
      </c>
      <c r="D10" s="7">
        <v>19.4</v>
      </c>
      <c r="E10" s="13">
        <f>IF(C10&gt;0,D10/C10,0)</f>
        <v>0.625806451612903</v>
      </c>
      <c r="F10" s="13">
        <f>IF(B10&gt;0,C10/B10,0)</f>
        <v>0.775</v>
      </c>
      <c r="G10" s="13">
        <f>IF(B10&gt;0,D10/B10,0)</f>
        <v>0.485</v>
      </c>
      <c r="H10" s="3">
        <f>ROUND(D10*$B$3,2)</f>
        <v>2813</v>
      </c>
      <c r="I10" s="9">
        <v>0</v>
      </c>
    </row>
    <row r="11">
      <c r="A11" t="inlineStr">
        <is>
          <t xml:space="preserve">Priya</t>
        </is>
      </c>
      <c r="B11" s="7">
        <v>45</v>
      </c>
      <c r="C11" s="7">
        <v>42.8</v>
      </c>
      <c r="D11" s="7">
        <v>51.3</v>
      </c>
      <c r="E11" s="13">
        <f>IF(C11&gt;0,D11/C11,0)</f>
        <v>1.19859813084112</v>
      </c>
      <c r="F11" s="13">
        <f>IF(B11&gt;0,C11/B11,0)</f>
        <v>0.951111111111111</v>
      </c>
      <c r="G11" s="13">
        <f>IF(B11&gt;0,D11/B11,0)</f>
        <v>1.14</v>
      </c>
      <c r="H11" s="3">
        <f>ROUND(D11*$B$3,2)</f>
        <v>7438.5</v>
      </c>
      <c r="I11" s="9">
        <v>1</v>
      </c>
    </row>
    <row r="12">
      <c r="A12" t="inlineStr">
        <is>
          <t xml:space="preserve">Luis</t>
        </is>
      </c>
      <c r="B12" s="7">
        <v>40</v>
      </c>
      <c r="C12" s="7">
        <v>34.5</v>
      </c>
      <c r="D12" s="7">
        <v>33</v>
      </c>
      <c r="E12" s="13">
        <f>IF(C12&gt;0,D12/C12,0)</f>
        <v>0.956521739130435</v>
      </c>
      <c r="F12" s="13">
        <f>IF(B12&gt;0,C12/B12,0)</f>
        <v>0.8625</v>
      </c>
      <c r="G12" s="13">
        <f>IF(B12&gt;0,D12/B12,0)</f>
        <v>0.825</v>
      </c>
      <c r="H12" s="3">
        <f>ROUND(D12*$B$3,2)</f>
        <v>4785</v>
      </c>
      <c r="I12" s="9">
        <v>0</v>
      </c>
    </row>
    <row r="13">
      <c r="A13" t="inlineStr">
        <is>
          <t xml:space="preserve">Kim (lube tech)</t>
        </is>
      </c>
      <c r="B13" s="7">
        <v>38</v>
      </c>
      <c r="C13" s="7">
        <v>33.6</v>
      </c>
      <c r="D13" s="7">
        <v>26.9</v>
      </c>
      <c r="E13" s="13">
        <f>IF(C13&gt;0,D13/C13,0)</f>
        <v>0.800595238095238</v>
      </c>
      <c r="F13" s="13">
        <f>IF(B13&gt;0,C13/B13,0)</f>
        <v>0.88421052631579</v>
      </c>
      <c r="G13" s="13">
        <f>IF(B13&gt;0,D13/B13,0)</f>
        <v>0.707894736842105</v>
      </c>
      <c r="H13" s="3">
        <f>ROUND(D13*$B$3,2)</f>
        <v>3900.5</v>
      </c>
      <c r="I13" s="9">
        <v>0</v>
      </c>
    </row>
    <row r="14">
      <c r="A14" s="2" t="inlineStr">
        <is>
          <t xml:space="preserve">Shop total</t>
        </is>
      </c>
      <c r="B14" s="8">
        <f>SUM(B8:B13)</f>
        <v>249</v>
      </c>
      <c r="C14" s="8">
        <f>SUM(C8:C13)</f>
        <v>220.6</v>
      </c>
      <c r="D14" s="8">
        <f>SUM(D8:D13)</f>
        <v>215.1</v>
      </c>
      <c r="E14" s="14">
        <f>IF(C14&gt;0,D14/C14,0)</f>
        <v>0.975067996373527</v>
      </c>
      <c r="F14" s="14">
        <f>IF(B14&gt;0,C14/B14,0)</f>
        <v>0.885943775100402</v>
      </c>
      <c r="G14" s="14">
        <f>IF(B14&gt;0,D14/B14,0)</f>
        <v>0.863855421686747</v>
      </c>
      <c r="H14" s="4">
        <f>SUM(H8:H13)</f>
        <v>31189.5</v>
      </c>
      <c r="I14" s="10">
        <f>SUM(I8:I13)</f>
        <v>2</v>
      </c>
    </row>
    <row r="16">
      <c r="A16" t="inlineStr">
        <is>
          <t xml:space="preserve">Techs below target efficiency</t>
        </is>
      </c>
      <c r="B16" s="9">
        <f>COUNTIF(E8:E13,"&lt;"&amp;B4)</f>
        <v>4</v>
      </c>
    </row>
    <row r="17">
      <c r="A17" t="inlineStr">
        <is>
          <t xml:space="preserve">Techs below target productivity</t>
        </is>
      </c>
      <c r="B17" s="9">
        <f>COUNTIF(F8:F13,"&lt;"&amp;B5)</f>
        <v>1</v>
      </c>
    </row>
    <row r="18">
      <c r="A18" t="inlineStr">
        <is>
          <t xml:space="preserve">Paid hours not flagged</t>
        </is>
      </c>
      <c r="B18" s="7">
        <f>MAX(0,B14-D14)</f>
        <v>33.9</v>
      </c>
    </row>
    <row r="19">
      <c r="A19" t="inlineStr">
        <is>
          <t xml:space="preserve">Effective labor rate (labor sold / hours paid)</t>
        </is>
      </c>
      <c r="B19" s="3">
        <f>IF(B14&gt;0,ROUND(H14/B14,2),0)</f>
        <v>125.26</v>
      </c>
    </row>
    <row r="20">
      <c r="A20" t="inlineStr">
        <is>
          <t xml:space="preserve">Extra labor sales if techs below target reached it</t>
        </is>
      </c>
      <c r="B20" s="3">
        <f>ROUND(SUMPRODUCT((E8:E13&lt;B4)*(C8:C13*B4-D8:D13))*B3,2)</f>
        <v>3059.5</v>
      </c>
    </row>
    <row r="21">
      <c r="A21" t="inlineStr">
        <is>
          <t xml:space="preserve">Repair orders written this week</t>
        </is>
      </c>
      <c r="B21" s="9">
        <v>112</v>
      </c>
    </row>
    <row r="22">
      <c r="A22" t="inlineStr">
        <is>
          <t xml:space="preserve">Comeback rate</t>
        </is>
      </c>
      <c r="B22" s="15">
        <f>IF(B21&gt;0,I14/B21,0)</f>
        <v>0.0178571428571429</v>
      </c>
    </row>
    <row r="23">
      <c r="A23" t="inlineStr">
        <is>
          <t xml:space="preserve">Most hours flagged</t>
        </is>
      </c>
      <c r="B23" s="7" t="str">
        <f>INDEX(A8:A13,MATCH(MAX(D8:D13),D8:D13,0))</f>
        <v>Priya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technician efficiency and productivity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