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vings goal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40.7" customWidth="1"/>
    <col min="2" max="2" width="16.7" customWidth="1"/>
    <col min="3" max="3" width="20.7" customWidth="1"/>
    <col min="4" max="4" width="16.7" customWidth="1"/>
    <col min="5" max="5" width="15.7" customWidth="1"/>
    <col min="6" max="6" width="12.7" customWidth="1"/>
    <col min="7" max="7" width="9.7" customWidth="1"/>
    <col min="8" max="8" width="14.7" customWidth="1"/>
    <col min="9" max="9" width="14.7" customWidth="1"/>
  </cols>
  <sheetData>
    <row r="1">
      <c r="A1" s="2" t="inlineStr">
        <is>
          <t xml:space="preserve">Savings goal tracker</t>
        </is>
      </c>
    </row>
    <row r="2">
      <c r="A2" t="inlineStr">
        <is>
          <t xml:space="preserve">As of date</t>
        </is>
      </c>
      <c r="B2" s="5">
        <v>46328</v>
      </c>
    </row>
    <row r="4">
      <c r="A4" s="2" t="inlineStr">
        <is>
          <t xml:space="preserve">Goal</t>
        </is>
      </c>
      <c r="B4" s="4" t="inlineStr">
        <is>
          <t xml:space="preserve">Target</t>
        </is>
      </c>
      <c r="C4" s="4" t="inlineStr">
        <is>
          <t xml:space="preserve">Saved so far</t>
        </is>
      </c>
      <c r="D4" s="4" t="inlineStr">
        <is>
          <t xml:space="preserve">Monthly deposit</t>
        </is>
      </c>
      <c r="E4" s="6" t="inlineStr">
        <is>
          <t xml:space="preserve">Target date</t>
        </is>
      </c>
      <c r="F4" s="4" t="inlineStr">
        <is>
          <t xml:space="preserve">Remaining</t>
        </is>
      </c>
      <c r="G4" s="14" t="inlineStr">
        <is>
          <t xml:space="preserve">% done</t>
        </is>
      </c>
      <c r="H4" s="10" t="inlineStr">
        <is>
          <t xml:space="preserve">Months to goal</t>
        </is>
      </c>
      <c r="I4" s="2" t="inlineStr">
        <is>
          <t xml:space="preserve">Status</t>
        </is>
      </c>
    </row>
    <row r="5">
      <c r="A5" t="inlineStr">
        <is>
          <t xml:space="preserve">Emergency fund (3 months)</t>
        </is>
      </c>
      <c r="B5" s="3">
        <v>9000</v>
      </c>
      <c r="C5" s="3">
        <v>5400</v>
      </c>
      <c r="D5" s="3">
        <v>400</v>
      </c>
      <c r="E5" s="5">
        <v>46568</v>
      </c>
      <c r="F5" s="3">
        <f>IF(A5="","",MAX(0,B5-C5))</f>
        <v>3600</v>
      </c>
      <c r="G5" s="13">
        <f>IF(A5="","",IF(B5&gt;0,MIN(1,C5/B5),0))</f>
        <v>0.6</v>
      </c>
      <c r="H5" s="9">
        <f>IF(A5="","",IF(F5=0,0,IF(D5&gt;0,ROUNDUP(F5/D5,0),"n/a")))</f>
        <v>9</v>
      </c>
      <c r="I5" t="str">
        <f>IF(A5="","",IF(F5=0,"Reached",IF(D5&lt;=0,"Set a deposit",IF(EDATE($B$2,H5)&lt;=E5,"On track","Behind"))))</f>
        <v>Behind</v>
      </c>
    </row>
    <row r="6">
      <c r="A6" t="inlineStr">
        <is>
          <t xml:space="preserve">Trip to Lisbon</t>
        </is>
      </c>
      <c r="B6" s="3">
        <v>3500</v>
      </c>
      <c r="C6" s="3">
        <v>1800</v>
      </c>
      <c r="D6" s="3">
        <v>350</v>
      </c>
      <c r="E6" s="5">
        <v>46507</v>
      </c>
      <c r="F6" s="3">
        <f>IF(A6="","",MAX(0,B6-C6))</f>
        <v>1700</v>
      </c>
      <c r="G6" s="13">
        <f>IF(A6="","",IF(B6&gt;0,MIN(1,C6/B6),0))</f>
        <v>0.514285714285714</v>
      </c>
      <c r="H6" s="9">
        <f>IF(A6="","",IF(F6=0,0,IF(D6&gt;0,ROUNDUP(F6/D6,0),"n/a")))</f>
        <v>5</v>
      </c>
      <c r="I6" t="str">
        <f>IF(A6="","",IF(F6=0,"Reached",IF(D6&lt;=0,"Set a deposit",IF(EDATE($B$2,H6)&lt;=E6,"On track","Behind"))))</f>
        <v>On track</v>
      </c>
    </row>
    <row r="7">
      <c r="A7" t="inlineStr">
        <is>
          <t xml:space="preserve">Car down payment</t>
        </is>
      </c>
      <c r="B7" s="3">
        <v>6000</v>
      </c>
      <c r="C7" s="3">
        <v>1200</v>
      </c>
      <c r="D7" s="3">
        <v>400</v>
      </c>
      <c r="E7" s="5">
        <v>46752</v>
      </c>
      <c r="F7" s="3">
        <f>IF(A7="","",MAX(0,B7-C7))</f>
        <v>4800</v>
      </c>
      <c r="G7" s="13">
        <f>IF(A7="","",IF(B7&gt;0,MIN(1,C7/B7),0))</f>
        <v>0.2</v>
      </c>
      <c r="H7" s="9">
        <f>IF(A7="","",IF(F7=0,0,IF(D7&gt;0,ROUNDUP(F7/D7,0),"n/a")))</f>
        <v>12</v>
      </c>
      <c r="I7" t="str">
        <f>IF(A7="","",IF(F7=0,"Reached",IF(D7&lt;=0,"Set a deposit",IF(EDATE($B$2,H7)&lt;=E7,"On track","Behind"))))</f>
        <v>On track</v>
      </c>
    </row>
    <row r="8">
      <c r="A8" t="inlineStr">
        <is>
          <t xml:space="preserve">Holiday gifts</t>
        </is>
      </c>
      <c r="B8" s="3">
        <v>900</v>
      </c>
      <c r="C8" s="3">
        <v>620</v>
      </c>
      <c r="D8" s="3">
        <v>120</v>
      </c>
      <c r="E8" s="5">
        <v>46371</v>
      </c>
      <c r="F8" s="3">
        <f>IF(A8="","",MAX(0,B8-C8))</f>
        <v>280</v>
      </c>
      <c r="G8" s="13">
        <f>IF(A8="","",IF(B8&gt;0,MIN(1,C8/B8),0))</f>
        <v>0.688888888888889</v>
      </c>
      <c r="H8" s="9">
        <f>IF(A8="","",IF(F8=0,0,IF(D8&gt;0,ROUNDUP(F8/D8,0),"n/a")))</f>
        <v>3</v>
      </c>
      <c r="I8" t="str">
        <f>IF(A8="","",IF(F8=0,"Reached",IF(D8&lt;=0,"Set a deposit",IF(EDATE($B$2,H8)&lt;=E8,"On track","Behind"))))</f>
        <v>Behind</v>
      </c>
    </row>
    <row r="9">
      <c r="A9" t="inlineStr">
        <is>
          <t xml:space="preserve">Home repairs fund</t>
        </is>
      </c>
      <c r="B9" s="3">
        <v>2500</v>
      </c>
      <c r="C9" s="3">
        <v>2500</v>
      </c>
      <c r="D9" s="3">
        <v>0</v>
      </c>
      <c r="E9" s="5">
        <v>46477</v>
      </c>
      <c r="F9" s="3">
        <f>IF(A9="","",MAX(0,B9-C9))</f>
        <v>0</v>
      </c>
      <c r="G9" s="13">
        <f>IF(A9="","",IF(B9&gt;0,MIN(1,C9/B9),0))</f>
        <v>1</v>
      </c>
      <c r="H9" s="9">
        <f>IF(A9="","",IF(F9=0,0,IF(D9&gt;0,ROUNDUP(F9/D9,0),"n/a")))</f>
        <v>0</v>
      </c>
      <c r="I9" t="str">
        <f>IF(A9="","",IF(F9=0,"Reached",IF(D9&lt;=0,"Set a deposit",IF(EDATE($B$2,H9)&lt;=E9,"On track","Behind"))))</f>
        <v>Reached</v>
      </c>
    </row>
    <row r="10">
      <c r="A10" t="inlineStr">
        <is>
          <t xml:space="preserve">New laptop</t>
        </is>
      </c>
      <c r="B10" s="3">
        <v>1600</v>
      </c>
      <c r="C10" s="3">
        <v>150</v>
      </c>
      <c r="D10" s="3">
        <v>0</v>
      </c>
      <c r="E10" s="5">
        <v>46630</v>
      </c>
      <c r="F10" s="3">
        <f>IF(A10="","",MAX(0,B10-C10))</f>
        <v>1450</v>
      </c>
      <c r="G10" s="13">
        <f>IF(A10="","",IF(B10&gt;0,MIN(1,C10/B10),0))</f>
        <v>0.09375</v>
      </c>
      <c r="H10" s="9" t="str">
        <f>IF(A10="","",IF(F10=0,0,IF(D10&gt;0,ROUNDUP(F10/D10,0),"n/a")))</f>
        <v>n/a</v>
      </c>
      <c r="I10" t="str">
        <f>IF(A10="","",IF(F10=0,"Reached",IF(D10&lt;=0,"Set a deposit",IF(EDATE($B$2,H10)&lt;=E10,"On track","Behind"))))</f>
        <v>Set a deposit</v>
      </c>
    </row>
    <row r="11">
      <c r="F11" s="3" t="str">
        <f>IF(A11="","",MAX(0,B11-C11))</f>
        <v/>
      </c>
      <c r="G11" s="13" t="str">
        <f>IF(A11="","",IF(B11&gt;0,MIN(1,C11/B11),0))</f>
        <v/>
      </c>
      <c r="H11" s="9" t="str">
        <f>IF(A11="","",IF(F11=0,0,IF(D11&gt;0,ROUNDUP(F11/D11,0),"n/a")))</f>
        <v/>
      </c>
      <c r="I11" t="str">
        <f>IF(A11="","",IF(F11=0,"Reached",IF(D11&lt;=0,"Set a deposit",IF(EDATE($B$2,H11)&lt;=E11,"On track","Behind"))))</f>
        <v/>
      </c>
    </row>
    <row r="12">
      <c r="F12" s="3" t="str">
        <f>IF(A12="","",MAX(0,B12-C12))</f>
        <v/>
      </c>
      <c r="G12" s="13" t="str">
        <f>IF(A12="","",IF(B12&gt;0,MIN(1,C12/B12),0))</f>
        <v/>
      </c>
      <c r="H12" s="9" t="str">
        <f>IF(A12="","",IF(F12=0,0,IF(D12&gt;0,ROUNDUP(F12/D12,0),"n/a")))</f>
        <v/>
      </c>
      <c r="I12" t="str">
        <f>IF(A12="","",IF(F12=0,"Reached",IF(D12&lt;=0,"Set a deposit",IF(EDATE($B$2,H12)&lt;=E12,"On track","Behind"))))</f>
        <v/>
      </c>
    </row>
    <row r="14">
      <c r="A14" s="2" t="inlineStr">
        <is>
          <t xml:space="preserve">Plan check</t>
        </is>
      </c>
      <c r="B14" s="4" t="inlineStr">
        <is>
          <t xml:space="preserve">Projected finish</t>
        </is>
      </c>
      <c r="C14" s="4" t="inlineStr">
        <is>
          <t xml:space="preserve">Months to target date</t>
        </is>
      </c>
      <c r="D14" s="4" t="inlineStr">
        <is>
          <t xml:space="preserve">Needed per month</t>
        </is>
      </c>
      <c r="E14" s="6" t="inlineStr">
        <is>
          <t xml:space="preserve">Extra per month</t>
        </is>
      </c>
    </row>
    <row r="15">
      <c r="A15" t="str">
        <f>IF(A5="","",A5)</f>
        <v>Emergency fund (3 months)</v>
      </c>
      <c r="B15" s="5">
        <f>IF(OR(A5="",F5=0,D5&lt;=0),"",EDATE($B$2,H5))</f>
        <v>46601</v>
      </c>
      <c r="C15" s="9">
        <f>IF(OR(A5="",F5=0),"",IF(E5&lt;=$B$2,1,MAX(1,DATEDIF($B$2,E5,"m"))))</f>
        <v>7</v>
      </c>
      <c r="D15" s="3">
        <f>IF(C15="","",ROUNDUP(F5/C15,0))</f>
        <v>515</v>
      </c>
      <c r="E15" s="3">
        <f>IF(D15="","",MAX(0,D15-D5))</f>
        <v>115</v>
      </c>
    </row>
    <row r="16">
      <c r="A16" t="str">
        <f>IF(A6="","",A6)</f>
        <v>Trip to Lisbon</v>
      </c>
      <c r="B16" s="5">
        <f>IF(OR(A6="",F6=0,D6&lt;=0),"",EDATE($B$2,H6))</f>
        <v>46479</v>
      </c>
      <c r="C16" s="9">
        <f>IF(OR(A6="",F6=0),"",IF(E6&lt;=$B$2,1,MAX(1,DATEDIF($B$2,E6,"m"))))</f>
        <v>5</v>
      </c>
      <c r="D16" s="3">
        <f>IF(C16="","",ROUNDUP(F6/C16,0))</f>
        <v>340</v>
      </c>
      <c r="E16" s="3">
        <f>IF(D16="","",MAX(0,D16-D6))</f>
        <v>0</v>
      </c>
    </row>
    <row r="17">
      <c r="A17" t="str">
        <f>IF(A7="","",A7)</f>
        <v>Car down payment</v>
      </c>
      <c r="B17" s="5">
        <f>IF(OR(A7="",F7=0,D7&lt;=0),"",EDATE($B$2,H7))</f>
        <v>46693</v>
      </c>
      <c r="C17" s="9">
        <f>IF(OR(A7="",F7=0),"",IF(E7&lt;=$B$2,1,MAX(1,DATEDIF($B$2,E7,"m"))))</f>
        <v>13</v>
      </c>
      <c r="D17" s="3">
        <f>IF(C17="","",ROUNDUP(F7/C17,0))</f>
        <v>370</v>
      </c>
      <c r="E17" s="3">
        <f>IF(D17="","",MAX(0,D17-D7))</f>
        <v>0</v>
      </c>
    </row>
    <row r="18">
      <c r="A18" t="str">
        <f>IF(A8="","",A8)</f>
        <v>Holiday gifts</v>
      </c>
      <c r="B18" s="5">
        <f>IF(OR(A8="",F8=0,D8&lt;=0),"",EDATE($B$2,H8))</f>
        <v>46420</v>
      </c>
      <c r="C18" s="9">
        <f>IF(OR(A8="",F8=0),"",IF(E8&lt;=$B$2,1,MAX(1,DATEDIF($B$2,E8,"m"))))</f>
        <v>1</v>
      </c>
      <c r="D18" s="3">
        <f>IF(C18="","",ROUNDUP(F8/C18,0))</f>
        <v>280</v>
      </c>
      <c r="E18" s="3">
        <f>IF(D18="","",MAX(0,D18-D8))</f>
        <v>160</v>
      </c>
    </row>
    <row r="19">
      <c r="A19" t="str">
        <f>IF(A9="","",A9)</f>
        <v>Home repairs fund</v>
      </c>
      <c r="B19" s="5" t="str">
        <f>IF(OR(A9="",F9=0,D9&lt;=0),"",EDATE($B$2,H9))</f>
        <v/>
      </c>
      <c r="C19" s="9" t="str">
        <f>IF(OR(A9="",F9=0),"",IF(E9&lt;=$B$2,1,MAX(1,DATEDIF($B$2,E9,"m"))))</f>
        <v/>
      </c>
      <c r="D19" s="3" t="str">
        <f>IF(C19="","",ROUNDUP(F9/C19,0))</f>
        <v/>
      </c>
      <c r="E19" s="3" t="str">
        <f>IF(D19="","",MAX(0,D19-D9))</f>
        <v/>
      </c>
    </row>
    <row r="20">
      <c r="A20" t="str">
        <f>IF(A10="","",A10)</f>
        <v>New laptop</v>
      </c>
      <c r="B20" s="5" t="str">
        <f>IF(OR(A10="",F10=0,D10&lt;=0),"",EDATE($B$2,H10))</f>
        <v/>
      </c>
      <c r="C20" s="9">
        <f>IF(OR(A10="",F10=0),"",IF(E10&lt;=$B$2,1,MAX(1,DATEDIF($B$2,E10,"m"))))</f>
        <v>9</v>
      </c>
      <c r="D20" s="3">
        <f>IF(C20="","",ROUNDUP(F10/C20,0))</f>
        <v>162</v>
      </c>
      <c r="E20" s="3">
        <f>IF(D20="","",MAX(0,D20-D10))</f>
        <v>162</v>
      </c>
    </row>
    <row r="21">
      <c r="A21" t="str">
        <f>IF(A11="","",A11)</f>
        <v/>
      </c>
      <c r="B21" s="5" t="str">
        <f>IF(OR(A11="",F11=0,D11&lt;=0),"",EDATE($B$2,H11))</f>
        <v/>
      </c>
      <c r="C21" s="9" t="str">
        <f>IF(OR(A11="",F11=0),"",IF(E11&lt;=$B$2,1,MAX(1,DATEDIF($B$2,E11,"m"))))</f>
        <v/>
      </c>
      <c r="D21" s="3" t="str">
        <f>IF(C21="","",ROUNDUP(F11/C21,0))</f>
        <v/>
      </c>
      <c r="E21" s="3" t="str">
        <f>IF(D21="","",MAX(0,D21-D11))</f>
        <v/>
      </c>
    </row>
    <row r="22">
      <c r="A22" t="str">
        <f>IF(A12="","",A12)</f>
        <v/>
      </c>
      <c r="B22" s="5" t="str">
        <f>IF(OR(A12="",F12=0,D12&lt;=0),"",EDATE($B$2,H12))</f>
        <v/>
      </c>
      <c r="C22" s="9" t="str">
        <f>IF(OR(A12="",F12=0),"",IF(E12&lt;=$B$2,1,MAX(1,DATEDIF($B$2,E12,"m"))))</f>
        <v/>
      </c>
      <c r="D22" s="3" t="str">
        <f>IF(C22="","",ROUNDUP(F12/C22,0))</f>
        <v/>
      </c>
      <c r="E22" s="3" t="str">
        <f>IF(D22="","",MAX(0,D22-D12))</f>
        <v/>
      </c>
    </row>
    <row r="24">
      <c r="A24" t="inlineStr">
        <is>
          <t xml:space="preserve">Total target</t>
        </is>
      </c>
      <c r="B24" s="3">
        <f>SUM(B5:B12)</f>
        <v>23500</v>
      </c>
    </row>
    <row r="25">
      <c r="A25" t="inlineStr">
        <is>
          <t xml:space="preserve">Total saved</t>
        </is>
      </c>
      <c r="B25" s="3">
        <f>SUM(C5:C12)</f>
        <v>11670</v>
      </c>
    </row>
    <row r="26">
      <c r="A26" t="inlineStr">
        <is>
          <t xml:space="preserve">Overall progress</t>
        </is>
      </c>
      <c r="B26" s="13">
        <f>IF(B24&gt;0,B25/B24,0)</f>
        <v>0.496595744680851</v>
      </c>
    </row>
    <row r="27">
      <c r="A27" t="inlineStr">
        <is>
          <t xml:space="preserve">Monthly deposits now</t>
        </is>
      </c>
      <c r="B27" s="3">
        <f>SUM(D5:D12)</f>
        <v>1270</v>
      </c>
    </row>
    <row r="28">
      <c r="A28" t="inlineStr">
        <is>
          <t xml:space="preserve">Goals behind schedule</t>
        </is>
      </c>
      <c r="B28" s="9">
        <f>COUNTIF(I5:I12,"Behind")</f>
        <v>2</v>
      </c>
    </row>
    <row r="29">
      <c r="A29" s="2" t="inlineStr">
        <is>
          <t xml:space="preserve">Extra per month to put every goal on track</t>
        </is>
      </c>
      <c r="B29" s="4">
        <f>SUM(E15:E22)</f>
        <v>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savings goal tracker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