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mmission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workbookViewId="0"/>
  </sheetViews>
  <sheetFormatPr defaultRowHeight="15"/>
  <cols>
    <col min="1" max="1" width="44.7" customWidth="1"/>
    <col min="2" max="2" width="14.7" customWidth="1"/>
    <col min="3" max="3" width="14.7" customWidth="1"/>
    <col min="4" max="4" width="15.7" customWidth="1"/>
    <col min="5" max="5" width="17.7" customWidth="1"/>
    <col min="6" max="6" width="13.7" customWidth="1"/>
    <col min="7" max="7" width="17.7" customWidth="1"/>
    <col min="8" max="8" width="11.7" customWidth="1"/>
    <col min="9" max="9" width="13.7" customWidth="1"/>
  </cols>
  <sheetData>
    <row r="1">
      <c r="A1" s="2" t="inlineStr">
        <is>
          <t xml:space="preserve">Stylist commission and pay</t>
        </is>
      </c>
    </row>
    <row r="2">
      <c r="A2" t="inlineStr">
        <is>
          <t xml:space="preserve">Pay period starts</t>
        </is>
      </c>
      <c r="B2" s="5">
        <v>46314</v>
      </c>
    </row>
    <row r="3">
      <c r="A3" t="inlineStr">
        <is>
          <t xml:space="preserve">Pay period ends</t>
        </is>
      </c>
      <c r="B3" s="5">
        <f>B2+13</f>
        <v>46327</v>
      </c>
    </row>
    <row r="5">
      <c r="A5" s="2" t="inlineStr">
        <is>
          <t xml:space="preserve">Service commission tiers: sales from</t>
        </is>
      </c>
      <c r="B5" s="3" t="inlineStr">
        <is>
          <t xml:space="preserve">Rate on that slice</t>
        </is>
      </c>
    </row>
    <row r="6">
      <c r="A6" s="3">
        <v>0</v>
      </c>
      <c r="B6" s="13">
        <v>0.4</v>
      </c>
    </row>
    <row r="7">
      <c r="A7" s="3">
        <v>3000</v>
      </c>
      <c r="B7" s="13">
        <v>0.45</v>
      </c>
    </row>
    <row r="8">
      <c r="A8" s="3">
        <v>5000</v>
      </c>
      <c r="B8" s="13">
        <v>0.5</v>
      </c>
    </row>
    <row r="9">
      <c r="A9" t="inlineStr">
        <is>
          <t xml:space="preserve">Product charge (% of service sales)</t>
        </is>
      </c>
      <c r="B9" s="13">
        <v>0.05</v>
      </c>
    </row>
    <row r="10">
      <c r="A10" t="inlineStr">
        <is>
          <t xml:space="preserve">Retail commission</t>
        </is>
      </c>
      <c r="B10" s="13">
        <v>0.1</v>
      </c>
    </row>
    <row r="12">
      <c r="A12" s="2" t="inlineStr">
        <is>
          <t xml:space="preserve">Stylist</t>
        </is>
      </c>
      <c r="B12" s="4" t="inlineStr">
        <is>
          <t xml:space="preserve">Service sales</t>
        </is>
      </c>
      <c r="C12" s="4" t="inlineStr">
        <is>
          <t xml:space="preserve">Product charge</t>
        </is>
      </c>
      <c r="D12" s="4" t="inlineStr">
        <is>
          <t xml:space="preserve">Commissionable</t>
        </is>
      </c>
      <c r="E12" s="4" t="inlineStr">
        <is>
          <t xml:space="preserve">Service commission</t>
        </is>
      </c>
      <c r="F12" s="4" t="inlineStr">
        <is>
          <t xml:space="preserve">Retail sales</t>
        </is>
      </c>
      <c r="G12" s="4" t="inlineStr">
        <is>
          <t xml:space="preserve">Retail commission</t>
        </is>
      </c>
      <c r="H12" s="4" t="inlineStr">
        <is>
          <t xml:space="preserve">Tips</t>
        </is>
      </c>
      <c r="I12" s="4" t="inlineStr">
        <is>
          <t xml:space="preserve">Total pay</t>
        </is>
      </c>
    </row>
    <row r="13">
      <c r="A13" t="inlineStr">
        <is>
          <t xml:space="preserve">Ana</t>
        </is>
      </c>
      <c r="B13" s="3">
        <v>5720</v>
      </c>
      <c r="C13" s="3">
        <f>ROUND(B13*$B$9,2)</f>
        <v>286</v>
      </c>
      <c r="D13" s="3">
        <f>B13-C13</f>
        <v>5434</v>
      </c>
      <c r="E13" s="3">
        <f>ROUND(MIN(D13,$A$7)*$B$6+MAX(0,MIN(D13,$A$8)-$A$7)*$B$7+MAX(0,D13-$A$8)*$B$8,2)</f>
        <v>2317</v>
      </c>
      <c r="F13" s="3">
        <v>820</v>
      </c>
      <c r="G13" s="3">
        <f>ROUND(F13*$B$10,2)</f>
        <v>82</v>
      </c>
      <c r="H13" s="3">
        <v>940</v>
      </c>
      <c r="I13" s="3">
        <f>E13+G13+H13</f>
        <v>3339</v>
      </c>
    </row>
    <row r="14">
      <c r="A14" t="inlineStr">
        <is>
          <t xml:space="preserve">Bri</t>
        </is>
      </c>
      <c r="B14" s="3">
        <v>3480</v>
      </c>
      <c r="C14" s="3">
        <f>ROUND(B14*$B$9,2)</f>
        <v>174</v>
      </c>
      <c r="D14" s="3">
        <f>B14-C14</f>
        <v>3306</v>
      </c>
      <c r="E14" s="3">
        <f>ROUND(MIN(D14,$A$7)*$B$6+MAX(0,MIN(D14,$A$8)-$A$7)*$B$7+MAX(0,D14-$A$8)*$B$8,2)</f>
        <v>1337.7</v>
      </c>
      <c r="F14" s="3">
        <v>190</v>
      </c>
      <c r="G14" s="3">
        <f>ROUND(F14*$B$10,2)</f>
        <v>19</v>
      </c>
      <c r="H14" s="3">
        <v>510</v>
      </c>
      <c r="I14" s="3">
        <f>E14+G14+H14</f>
        <v>1866.7</v>
      </c>
    </row>
    <row r="15">
      <c r="A15" t="inlineStr">
        <is>
          <t xml:space="preserve">Cam</t>
        </is>
      </c>
      <c r="B15" s="3">
        <v>4420</v>
      </c>
      <c r="C15" s="3">
        <f>ROUND(B15*$B$9,2)</f>
        <v>221</v>
      </c>
      <c r="D15" s="3">
        <f>B15-C15</f>
        <v>4199</v>
      </c>
      <c r="E15" s="3">
        <f>ROUND(MIN(D15,$A$7)*$B$6+MAX(0,MIN(D15,$A$8)-$A$7)*$B$7+MAX(0,D15-$A$8)*$B$8,2)</f>
        <v>1739.55</v>
      </c>
      <c r="F15" s="3">
        <v>520</v>
      </c>
      <c r="G15" s="3">
        <f>ROUND(F15*$B$10,2)</f>
        <v>52</v>
      </c>
      <c r="H15" s="3">
        <v>705</v>
      </c>
      <c r="I15" s="3">
        <f>E15+G15+H15</f>
        <v>2496.55</v>
      </c>
    </row>
    <row r="16">
      <c r="A16" t="inlineStr">
        <is>
          <t xml:space="preserve">Dev</t>
        </is>
      </c>
      <c r="B16" s="3">
        <v>2640</v>
      </c>
      <c r="C16" s="3">
        <f>ROUND(B16*$B$9,2)</f>
        <v>132</v>
      </c>
      <c r="D16" s="3">
        <f>B16-C16</f>
        <v>2508</v>
      </c>
      <c r="E16" s="3">
        <f>ROUND(MIN(D16,$A$7)*$B$6+MAX(0,MIN(D16,$A$8)-$A$7)*$B$7+MAX(0,D16-$A$8)*$B$8,2)</f>
        <v>1003.2</v>
      </c>
      <c r="F16" s="3">
        <v>80</v>
      </c>
      <c r="G16" s="3">
        <f>ROUND(F16*$B$10,2)</f>
        <v>8</v>
      </c>
      <c r="H16" s="3">
        <v>380</v>
      </c>
      <c r="I16" s="3">
        <f>E16+G16+H16</f>
        <v>1391.2</v>
      </c>
    </row>
    <row r="17">
      <c r="A17" t="inlineStr">
        <is>
          <t xml:space="preserve">Eli</t>
        </is>
      </c>
      <c r="B17" s="3">
        <v>6100</v>
      </c>
      <c r="C17" s="3">
        <f>ROUND(B17*$B$9,2)</f>
        <v>305</v>
      </c>
      <c r="D17" s="3">
        <f>B17-C17</f>
        <v>5795</v>
      </c>
      <c r="E17" s="3">
        <f>ROUND(MIN(D17,$A$7)*$B$6+MAX(0,MIN(D17,$A$8)-$A$7)*$B$7+MAX(0,D17-$A$8)*$B$8,2)</f>
        <v>2497.5</v>
      </c>
      <c r="F17" s="3">
        <v>1040</v>
      </c>
      <c r="G17" s="3">
        <f>ROUND(F17*$B$10,2)</f>
        <v>104</v>
      </c>
      <c r="H17" s="3">
        <v>1120</v>
      </c>
      <c r="I17" s="3">
        <f>E17+G17+H17</f>
        <v>3721.5</v>
      </c>
    </row>
    <row r="18">
      <c r="A18" t="inlineStr">
        <is>
          <t xml:space="preserve">Hana</t>
        </is>
      </c>
      <c r="B18" s="3">
        <v>4880</v>
      </c>
      <c r="C18" s="3">
        <f>ROUND(B18*$B$9,2)</f>
        <v>244</v>
      </c>
      <c r="D18" s="3">
        <f>B18-C18</f>
        <v>4636</v>
      </c>
      <c r="E18" s="3">
        <f>ROUND(MIN(D18,$A$7)*$B$6+MAX(0,MIN(D18,$A$8)-$A$7)*$B$7+MAX(0,D18-$A$8)*$B$8,2)</f>
        <v>1936.2</v>
      </c>
      <c r="F18" s="3">
        <v>360</v>
      </c>
      <c r="G18" s="3">
        <f>ROUND(F18*$B$10,2)</f>
        <v>36</v>
      </c>
      <c r="H18" s="3">
        <v>790</v>
      </c>
      <c r="I18" s="3">
        <f>E18+G18+H18</f>
        <v>2762.2</v>
      </c>
    </row>
    <row r="19">
      <c r="A19" s="2" t="inlineStr">
        <is>
          <t xml:space="preserve">Total</t>
        </is>
      </c>
      <c r="B19" s="4">
        <f>SUM(B13:B18)</f>
        <v>27240</v>
      </c>
      <c r="C19" s="4">
        <f>SUM(C13:C18)</f>
        <v>1362</v>
      </c>
      <c r="D19" s="4">
        <f>SUM(D13:D18)</f>
        <v>25878</v>
      </c>
      <c r="E19" s="4">
        <f>SUM(E13:E18)</f>
        <v>10831.15</v>
      </c>
      <c r="F19" s="4">
        <f>SUM(F13:F18)</f>
        <v>3010</v>
      </c>
      <c r="G19" s="4">
        <f>SUM(G13:G18)</f>
        <v>301</v>
      </c>
      <c r="H19" s="4">
        <f>SUM(H13:H18)</f>
        <v>4445</v>
      </c>
      <c r="I19" s="4">
        <f>SUM(I13:I18)</f>
        <v>15577.15</v>
      </c>
    </row>
    <row r="21">
      <c r="A21" t="inlineStr">
        <is>
          <t xml:space="preserve">Service commission as % of service sales</t>
        </is>
      </c>
      <c r="B21" s="15">
        <f>IF(B19&gt;0,E19/B19,0)</f>
        <v>0.397619309838473</v>
      </c>
    </row>
    <row r="22">
      <c r="A22" t="inlineStr">
        <is>
          <t xml:space="preserve">Commission paid by the salon (service + retail)</t>
        </is>
      </c>
      <c r="B22" s="3">
        <f>E19+G19</f>
        <v>11132.15</v>
      </c>
    </row>
    <row r="23">
      <c r="A23" t="inlineStr">
        <is>
          <t xml:space="preserve">Stylists reaching the top tier</t>
        </is>
      </c>
      <c r="B23" s="9">
        <f>COUNTIF(D13:D18,"&gt;="&amp;A8)</f>
        <v>2</v>
      </c>
    </row>
    <row r="24">
      <c r="A24" t="inlineStr">
        <is>
          <t xml:space="preserve">Highest total pay</t>
        </is>
      </c>
      <c r="B24" s="3" t="str">
        <f>INDEX(A13:A18,MATCH(MAX(I13:I18),I13:I18,0))</f>
        <v>Eli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salon commission calculator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