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udg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36.7" customWidth="1"/>
    <col min="2" max="2" width="12.7" customWidth="1"/>
    <col min="3" max="3" width="12.7" customWidth="1"/>
    <col min="4" max="4" width="18.7" customWidth="1"/>
    <col min="5" max="5" width="12.7" customWidth="1"/>
    <col min="6" max="6" width="17.7" customWidth="1"/>
    <col min="7" max="7" width="12.7" customWidth="1"/>
    <col min="8" max="8" width="9.7" customWidth="1"/>
    <col min="9" max="9" width="9.7" customWidth="1"/>
  </cols>
  <sheetData>
    <row r="1">
      <c r="A1" s="2" t="inlineStr">
        <is>
          <t xml:space="preserve">Project budget vs actual: regional conference</t>
        </is>
      </c>
    </row>
    <row r="2">
      <c r="A2" t="inlineStr">
        <is>
          <t xml:space="preserve">Approved budget (excl. contingency)</t>
        </is>
      </c>
      <c r="D2" s="3">
        <f>SUM(C7:C20)</f>
        <v>28000</v>
      </c>
      <c r="F2" s="3" t="inlineStr">
        <is>
          <t xml:space="preserve">Warn at % used</t>
        </is>
      </c>
      <c r="H2" s="13">
        <v>0.9</v>
      </c>
    </row>
    <row r="3">
      <c r="A3" t="inlineStr">
        <is>
          <t xml:space="preserve">Contingency (% of budget)</t>
        </is>
      </c>
      <c r="D3" s="13">
        <v>0.08</v>
      </c>
    </row>
    <row r="4">
      <c r="A4" t="inlineStr">
        <is>
          <t xml:space="preserve">Contingency amount</t>
        </is>
      </c>
      <c r="D4" s="3">
        <f>ROUND(D2*D3,2)</f>
        <v>2240</v>
      </c>
    </row>
    <row r="6">
      <c r="A6" s="2" t="inlineStr">
        <is>
          <t xml:space="preserve">Line item</t>
        </is>
      </c>
      <c r="B6" s="2" t="inlineStr">
        <is>
          <t xml:space="preserve">Category</t>
        </is>
      </c>
      <c r="C6" s="4" t="inlineStr">
        <is>
          <t xml:space="preserve">Budget</t>
        </is>
      </c>
      <c r="D6" s="4" t="inlineStr">
        <is>
          <t xml:space="preserve">Committed</t>
        </is>
      </c>
      <c r="E6" s="4" t="inlineStr">
        <is>
          <t xml:space="preserve">Spent</t>
        </is>
      </c>
      <c r="F6" s="4" t="inlineStr">
        <is>
          <t xml:space="preserve">Spent + committed</t>
        </is>
      </c>
      <c r="G6" s="4" t="inlineStr">
        <is>
          <t xml:space="preserve">Variance</t>
        </is>
      </c>
      <c r="H6" s="14" t="inlineStr">
        <is>
          <t xml:space="preserve">% used</t>
        </is>
      </c>
      <c r="I6" s="2" t="inlineStr">
        <is>
          <t xml:space="preserve">Status</t>
        </is>
      </c>
    </row>
    <row r="7">
      <c r="A7" t="inlineStr">
        <is>
          <t xml:space="preserve">Venue and room hire</t>
        </is>
      </c>
      <c r="B7" t="inlineStr">
        <is>
          <t xml:space="preserve">Venue</t>
        </is>
      </c>
      <c r="C7" s="3">
        <v>6500</v>
      </c>
      <c r="D7" s="3">
        <v>0</v>
      </c>
      <c r="E7" s="3">
        <v>6500</v>
      </c>
      <c r="F7" s="3">
        <f>D7+E7</f>
        <v>6500</v>
      </c>
      <c r="G7" s="3">
        <f>C7-F7</f>
        <v>0</v>
      </c>
      <c r="H7" s="13">
        <f>IF(C7&gt;0,F7/C7,0)</f>
        <v>1</v>
      </c>
      <c r="I7" t="str">
        <f>IF(F7&gt;C7,"Over",IF(H7&gt;=$H$2,"Watch","OK"))</f>
        <v>Watch</v>
      </c>
    </row>
    <row r="8">
      <c r="A8" t="inlineStr">
        <is>
          <t xml:space="preserve">AV equipment rental</t>
        </is>
      </c>
      <c r="B8" t="inlineStr">
        <is>
          <t xml:space="preserve">Venue</t>
        </is>
      </c>
      <c r="C8" s="3">
        <v>1800</v>
      </c>
      <c r="D8" s="3">
        <v>450</v>
      </c>
      <c r="E8" s="3">
        <v>1650</v>
      </c>
      <c r="F8" s="3">
        <f>D8+E8</f>
        <v>2100</v>
      </c>
      <c r="G8" s="3">
        <f>C8-F8</f>
        <v>-300</v>
      </c>
      <c r="H8" s="13">
        <f>IF(C8&gt;0,F8/C8,0)</f>
        <v>1.16666666666667</v>
      </c>
      <c r="I8" t="str">
        <f>IF(F8&gt;C8,"Over",IF(H8&gt;=$H$2,"Watch","OK"))</f>
        <v>Over</v>
      </c>
    </row>
    <row r="9">
      <c r="A9" t="inlineStr">
        <is>
          <t xml:space="preserve">Catering: lunches</t>
        </is>
      </c>
      <c r="B9" t="inlineStr">
        <is>
          <t xml:space="preserve">Food</t>
        </is>
      </c>
      <c r="C9" s="3">
        <v>4200</v>
      </c>
      <c r="D9" s="3">
        <v>4380</v>
      </c>
      <c r="E9" s="3">
        <v>0</v>
      </c>
      <c r="F9" s="3">
        <f>D9+E9</f>
        <v>4380</v>
      </c>
      <c r="G9" s="3">
        <f>C9-F9</f>
        <v>-180</v>
      </c>
      <c r="H9" s="13">
        <f>IF(C9&gt;0,F9/C9,0)</f>
        <v>1.04285714285714</v>
      </c>
      <c r="I9" t="str">
        <f>IF(F9&gt;C9,"Over",IF(H9&gt;=$H$2,"Watch","OK"))</f>
        <v>Over</v>
      </c>
    </row>
    <row r="10">
      <c r="A10" t="inlineStr">
        <is>
          <t xml:space="preserve">Catering: coffee and snacks</t>
        </is>
      </c>
      <c r="B10" t="inlineStr">
        <is>
          <t xml:space="preserve">Food</t>
        </is>
      </c>
      <c r="C10" s="3">
        <v>900</v>
      </c>
      <c r="D10" s="3">
        <v>0</v>
      </c>
      <c r="E10" s="3">
        <v>615</v>
      </c>
      <c r="F10" s="3">
        <f>D10+E10</f>
        <v>615</v>
      </c>
      <c r="G10" s="3">
        <f>C10-F10</f>
        <v>285</v>
      </c>
      <c r="H10" s="13">
        <f>IF(C10&gt;0,F10/C10,0)</f>
        <v>0.683333333333333</v>
      </c>
      <c r="I10" t="str">
        <f>IF(F10&gt;C10,"Over",IF(H10&gt;=$H$2,"Watch","OK"))</f>
        <v>OK</v>
      </c>
    </row>
    <row r="11">
      <c r="A11" t="inlineStr">
        <is>
          <t xml:space="preserve">Speaker fees</t>
        </is>
      </c>
      <c r="B11" t="inlineStr">
        <is>
          <t xml:space="preserve">Program</t>
        </is>
      </c>
      <c r="C11" s="3">
        <v>3000</v>
      </c>
      <c r="D11" s="3">
        <v>1500</v>
      </c>
      <c r="E11" s="3">
        <v>1500</v>
      </c>
      <c r="F11" s="3">
        <f>D11+E11</f>
        <v>3000</v>
      </c>
      <c r="G11" s="3">
        <f>C11-F11</f>
        <v>0</v>
      </c>
      <c r="H11" s="13">
        <f>IF(C11&gt;0,F11/C11,0)</f>
        <v>1</v>
      </c>
      <c r="I11" t="str">
        <f>IF(F11&gt;C11,"Over",IF(H11&gt;=$H$2,"Watch","OK"))</f>
        <v>Watch</v>
      </c>
    </row>
    <row r="12">
      <c r="A12" t="inlineStr">
        <is>
          <t xml:space="preserve">Speaker travel</t>
        </is>
      </c>
      <c r="B12" t="inlineStr">
        <is>
          <t xml:space="preserve">Program</t>
        </is>
      </c>
      <c r="C12" s="3">
        <v>2200</v>
      </c>
      <c r="D12" s="3">
        <v>640</v>
      </c>
      <c r="E12" s="3">
        <v>1980</v>
      </c>
      <c r="F12" s="3">
        <f>D12+E12</f>
        <v>2620</v>
      </c>
      <c r="G12" s="3">
        <f>C12-F12</f>
        <v>-420</v>
      </c>
      <c r="H12" s="13">
        <f>IF(C12&gt;0,F12/C12,0)</f>
        <v>1.19090909090909</v>
      </c>
      <c r="I12" t="str">
        <f>IF(F12&gt;C12,"Over",IF(H12&gt;=$H$2,"Watch","OK"))</f>
        <v>Over</v>
      </c>
    </row>
    <row r="13">
      <c r="A13" t="inlineStr">
        <is>
          <t xml:space="preserve">Printed programs and badges</t>
        </is>
      </c>
      <c r="B13" t="inlineStr">
        <is>
          <t xml:space="preserve">Marketing</t>
        </is>
      </c>
      <c r="C13" s="3">
        <v>650</v>
      </c>
      <c r="D13" s="3">
        <v>0</v>
      </c>
      <c r="E13" s="3">
        <v>712</v>
      </c>
      <c r="F13" s="3">
        <f>D13+E13</f>
        <v>712</v>
      </c>
      <c r="G13" s="3">
        <f>C13-F13</f>
        <v>-62</v>
      </c>
      <c r="H13" s="13">
        <f>IF(C13&gt;0,F13/C13,0)</f>
        <v>1.09538461538462</v>
      </c>
      <c r="I13" t="str">
        <f>IF(F13&gt;C13,"Over",IF(H13&gt;=$H$2,"Watch","OK"))</f>
        <v>Over</v>
      </c>
    </row>
    <row r="14">
      <c r="A14" t="inlineStr">
        <is>
          <t xml:space="preserve">Social ads</t>
        </is>
      </c>
      <c r="B14" t="inlineStr">
        <is>
          <t xml:space="preserve">Marketing</t>
        </is>
      </c>
      <c r="C14" s="3">
        <v>1200</v>
      </c>
      <c r="D14" s="3">
        <v>300</v>
      </c>
      <c r="E14" s="3">
        <v>880</v>
      </c>
      <c r="F14" s="3">
        <f>D14+E14</f>
        <v>1180</v>
      </c>
      <c r="G14" s="3">
        <f>C14-F14</f>
        <v>20</v>
      </c>
      <c r="H14" s="13">
        <f>IF(C14&gt;0,F14/C14,0)</f>
        <v>0.983333333333333</v>
      </c>
      <c r="I14" t="str">
        <f>IF(F14&gt;C14,"Over",IF(H14&gt;=$H$2,"Watch","OK"))</f>
        <v>Watch</v>
      </c>
    </row>
    <row r="15">
      <c r="A15" t="inlineStr">
        <is>
          <t xml:space="preserve">Event app subscription</t>
        </is>
      </c>
      <c r="B15" t="inlineStr">
        <is>
          <t xml:space="preserve">Tech</t>
        </is>
      </c>
      <c r="C15" s="3">
        <v>1500</v>
      </c>
      <c r="D15" s="3">
        <v>0</v>
      </c>
      <c r="E15" s="3">
        <v>1500</v>
      </c>
      <c r="F15" s="3">
        <f>D15+E15</f>
        <v>1500</v>
      </c>
      <c r="G15" s="3">
        <f>C15-F15</f>
        <v>0</v>
      </c>
      <c r="H15" s="13">
        <f>IF(C15&gt;0,F15/C15,0)</f>
        <v>1</v>
      </c>
      <c r="I15" t="str">
        <f>IF(F15&gt;C15,"Over",IF(H15&gt;=$H$2,"Watch","OK"))</f>
        <v>Watch</v>
      </c>
    </row>
    <row r="16">
      <c r="A16" t="inlineStr">
        <is>
          <t xml:space="preserve">Photographer</t>
        </is>
      </c>
      <c r="B16" t="inlineStr">
        <is>
          <t xml:space="preserve">Program</t>
        </is>
      </c>
      <c r="C16" s="3">
        <v>1100</v>
      </c>
      <c r="D16" s="3">
        <v>0</v>
      </c>
      <c r="E16" s="3">
        <v>0</v>
      </c>
      <c r="F16" s="3">
        <f>D16+E16</f>
        <v>0</v>
      </c>
      <c r="G16" s="3">
        <f>C16-F16</f>
        <v>1100</v>
      </c>
      <c r="H16" s="13">
        <f>IF(C16&gt;0,F16/C16,0)</f>
        <v>0</v>
      </c>
      <c r="I16" t="str">
        <f>IF(F16&gt;C16,"Over",IF(H16&gt;=$H$2,"Watch","OK"))</f>
        <v>OK</v>
      </c>
    </row>
    <row r="17">
      <c r="A17" t="inlineStr">
        <is>
          <t xml:space="preserve">Signage and banners</t>
        </is>
      </c>
      <c r="B17" t="inlineStr">
        <is>
          <t xml:space="preserve">Marketing</t>
        </is>
      </c>
      <c r="C17" s="3">
        <v>800</v>
      </c>
      <c r="D17" s="3">
        <v>0</v>
      </c>
      <c r="E17" s="3">
        <v>545</v>
      </c>
      <c r="F17" s="3">
        <f>D17+E17</f>
        <v>545</v>
      </c>
      <c r="G17" s="3">
        <f>C17-F17</f>
        <v>255</v>
      </c>
      <c r="H17" s="13">
        <f>IF(C17&gt;0,F17/C17,0)</f>
        <v>0.68125</v>
      </c>
      <c r="I17" t="str">
        <f>IF(F17&gt;C17,"Over",IF(H17&gt;=$H$2,"Watch","OK"))</f>
        <v>OK</v>
      </c>
    </row>
    <row r="18">
      <c r="A18" t="inlineStr">
        <is>
          <t xml:space="preserve">Staff travel</t>
        </is>
      </c>
      <c r="B18" t="inlineStr">
        <is>
          <t xml:space="preserve">Staff</t>
        </is>
      </c>
      <c r="C18" s="3">
        <v>2400</v>
      </c>
      <c r="D18" s="3">
        <v>1200</v>
      </c>
      <c r="E18" s="3">
        <v>960</v>
      </c>
      <c r="F18" s="3">
        <f>D18+E18</f>
        <v>2160</v>
      </c>
      <c r="G18" s="3">
        <f>C18-F18</f>
        <v>240</v>
      </c>
      <c r="H18" s="13">
        <f>IF(C18&gt;0,F18/C18,0)</f>
        <v>0.9</v>
      </c>
      <c r="I18" t="str">
        <f>IF(F18&gt;C18,"Over",IF(H18&gt;=$H$2,"Watch","OK"))</f>
        <v>Watch</v>
      </c>
    </row>
    <row r="19">
      <c r="A19" t="inlineStr">
        <is>
          <t xml:space="preserve">Swag bags</t>
        </is>
      </c>
      <c r="B19" t="inlineStr">
        <is>
          <t xml:space="preserve">Marketing</t>
        </is>
      </c>
      <c r="C19" s="3">
        <v>1400</v>
      </c>
      <c r="D19" s="3">
        <v>1550</v>
      </c>
      <c r="E19" s="3">
        <v>0</v>
      </c>
      <c r="F19" s="3">
        <f>D19+E19</f>
        <v>1550</v>
      </c>
      <c r="G19" s="3">
        <f>C19-F19</f>
        <v>-150</v>
      </c>
      <c r="H19" s="13">
        <f>IF(C19&gt;0,F19/C19,0)</f>
        <v>1.10714285714286</v>
      </c>
      <c r="I19" t="str">
        <f>IF(F19&gt;C19,"Over",IF(H19&gt;=$H$2,"Watch","OK"))</f>
        <v>Over</v>
      </c>
    </row>
    <row r="20">
      <c r="A20" t="inlineStr">
        <is>
          <t xml:space="preserve">Insurance</t>
        </is>
      </c>
      <c r="B20" t="inlineStr">
        <is>
          <t xml:space="preserve">Admin</t>
        </is>
      </c>
      <c r="C20" s="3">
        <v>350</v>
      </c>
      <c r="D20" s="3">
        <v>0</v>
      </c>
      <c r="E20" s="3">
        <v>350</v>
      </c>
      <c r="F20" s="3">
        <f>D20+E20</f>
        <v>350</v>
      </c>
      <c r="G20" s="3">
        <f>C20-F20</f>
        <v>0</v>
      </c>
      <c r="H20" s="13">
        <f>IF(C20&gt;0,F20/C20,0)</f>
        <v>1</v>
      </c>
      <c r="I20" t="str">
        <f>IF(F20&gt;C20,"Over",IF(H20&gt;=$H$2,"Watch","OK"))</f>
        <v>Watch</v>
      </c>
    </row>
    <row r="21">
      <c r="A21" s="2" t="inlineStr">
        <is>
          <t xml:space="preserve">Total</t>
        </is>
      </c>
      <c r="C21" s="4">
        <f>SUM(C7:C20)</f>
        <v>28000</v>
      </c>
      <c r="D21" s="4">
        <f>SUM(D7:D20)</f>
        <v>10020</v>
      </c>
      <c r="E21" s="4">
        <f>SUM(E7:E20)</f>
        <v>17192</v>
      </c>
      <c r="F21" s="4">
        <f>SUM(F7:F20)</f>
        <v>27212</v>
      </c>
      <c r="G21" s="4">
        <f>SUM(G7:G20)</f>
        <v>788</v>
      </c>
      <c r="H21" s="14">
        <f>IF(C21&gt;0,F21/C21,0)</f>
        <v>0.971857142857143</v>
      </c>
    </row>
    <row r="23">
      <c r="A23" s="2" t="inlineStr">
        <is>
          <t xml:space="preserve">Category</t>
        </is>
      </c>
      <c r="C23" s="4" t="inlineStr">
        <is>
          <t xml:space="preserve">Budget</t>
        </is>
      </c>
      <c r="D23" s="4" t="inlineStr">
        <is>
          <t xml:space="preserve">Spent + committed</t>
        </is>
      </c>
      <c r="E23" s="4" t="inlineStr">
        <is>
          <t xml:space="preserve">Variance</t>
        </is>
      </c>
      <c r="F23" s="4" t="inlineStr">
        <is>
          <t xml:space="preserve">% used</t>
        </is>
      </c>
    </row>
    <row r="24">
      <c r="A24" t="inlineStr">
        <is>
          <t xml:space="preserve">Venue</t>
        </is>
      </c>
      <c r="C24" s="3">
        <f>SUMIF($B$7:$B$20,A24,$C$7:$C$20)</f>
        <v>8300</v>
      </c>
      <c r="D24" s="3">
        <f>SUMIF($B$7:$B$20,A24,$F$7:$F$20)</f>
        <v>8600</v>
      </c>
      <c r="E24" s="3">
        <f>C24-D24</f>
        <v>-300</v>
      </c>
      <c r="F24" s="13">
        <f>IF(C24&gt;0,D24/C24,0)</f>
        <v>1.03614457831325</v>
      </c>
    </row>
    <row r="25">
      <c r="A25" t="inlineStr">
        <is>
          <t xml:space="preserve">Food</t>
        </is>
      </c>
      <c r="C25" s="3">
        <f>SUMIF($B$7:$B$20,A25,$C$7:$C$20)</f>
        <v>5100</v>
      </c>
      <c r="D25" s="3">
        <f>SUMIF($B$7:$B$20,A25,$F$7:$F$20)</f>
        <v>4995</v>
      </c>
      <c r="E25" s="3">
        <f>C25-D25</f>
        <v>105</v>
      </c>
      <c r="F25" s="13">
        <f>IF(C25&gt;0,D25/C25,0)</f>
        <v>0.979411764705882</v>
      </c>
    </row>
    <row r="26">
      <c r="A26" t="inlineStr">
        <is>
          <t xml:space="preserve">Program</t>
        </is>
      </c>
      <c r="C26" s="3">
        <f>SUMIF($B$7:$B$20,A26,$C$7:$C$20)</f>
        <v>6300</v>
      </c>
      <c r="D26" s="3">
        <f>SUMIF($B$7:$B$20,A26,$F$7:$F$20)</f>
        <v>5620</v>
      </c>
      <c r="E26" s="3">
        <f>C26-D26</f>
        <v>680</v>
      </c>
      <c r="F26" s="13">
        <f>IF(C26&gt;0,D26/C26,0)</f>
        <v>0.892063492063492</v>
      </c>
    </row>
    <row r="27">
      <c r="A27" t="inlineStr">
        <is>
          <t xml:space="preserve">Marketing</t>
        </is>
      </c>
      <c r="C27" s="3">
        <f>SUMIF($B$7:$B$20,A27,$C$7:$C$20)</f>
        <v>4050</v>
      </c>
      <c r="D27" s="3">
        <f>SUMIF($B$7:$B$20,A27,$F$7:$F$20)</f>
        <v>3987</v>
      </c>
      <c r="E27" s="3">
        <f>C27-D27</f>
        <v>63</v>
      </c>
      <c r="F27" s="13">
        <f>IF(C27&gt;0,D27/C27,0)</f>
        <v>0.984444444444444</v>
      </c>
    </row>
    <row r="28">
      <c r="A28" t="inlineStr">
        <is>
          <t xml:space="preserve">Tech</t>
        </is>
      </c>
      <c r="C28" s="3">
        <f>SUMIF($B$7:$B$20,A28,$C$7:$C$20)</f>
        <v>1500</v>
      </c>
      <c r="D28" s="3">
        <f>SUMIF($B$7:$B$20,A28,$F$7:$F$20)</f>
        <v>1500</v>
      </c>
      <c r="E28" s="3">
        <f>C28-D28</f>
        <v>0</v>
      </c>
      <c r="F28" s="13">
        <f>IF(C28&gt;0,D28/C28,0)</f>
        <v>1</v>
      </c>
    </row>
    <row r="29">
      <c r="A29" t="inlineStr">
        <is>
          <t xml:space="preserve">Staff</t>
        </is>
      </c>
      <c r="C29" s="3">
        <f>SUMIF($B$7:$B$20,A29,$C$7:$C$20)</f>
        <v>2400</v>
      </c>
      <c r="D29" s="3">
        <f>SUMIF($B$7:$B$20,A29,$F$7:$F$20)</f>
        <v>2160</v>
      </c>
      <c r="E29" s="3">
        <f>C29-D29</f>
        <v>240</v>
      </c>
      <c r="F29" s="13">
        <f>IF(C29&gt;0,D29/C29,0)</f>
        <v>0.9</v>
      </c>
    </row>
    <row r="30">
      <c r="A30" t="inlineStr">
        <is>
          <t xml:space="preserve">Admin</t>
        </is>
      </c>
      <c r="C30" s="3">
        <f>SUMIF($B$7:$B$20,A30,$C$7:$C$20)</f>
        <v>350</v>
      </c>
      <c r="D30" s="3">
        <f>SUMIF($B$7:$B$20,A30,$F$7:$F$20)</f>
        <v>350</v>
      </c>
      <c r="E30" s="3">
        <f>C30-D30</f>
        <v>0</v>
      </c>
      <c r="F30" s="13">
        <f>IF(C30&gt;0,D30/C30,0)</f>
        <v>1</v>
      </c>
    </row>
    <row r="32">
      <c r="A32" t="inlineStr">
        <is>
          <t xml:space="preserve">Overspend on lines that are over</t>
        </is>
      </c>
      <c r="D32" s="3">
        <f>SUMPRODUCT((F7:F20&gt;C7:C20)*(F7:F20-C7:C20))</f>
        <v>1112</v>
      </c>
    </row>
    <row r="33">
      <c r="A33" t="inlineStr">
        <is>
          <t xml:space="preserve">Contingency left after overspend</t>
        </is>
      </c>
      <c r="D33" s="3">
        <f>D4-D32</f>
        <v>1128</v>
      </c>
    </row>
    <row r="34">
      <c r="A34" t="inlineStr">
        <is>
          <t xml:space="preserve">Lines over budget</t>
        </is>
      </c>
      <c r="D34" s="9">
        <f>COUNTIF(I7:I20,"Over")</f>
        <v>5</v>
      </c>
    </row>
    <row r="35">
      <c r="A35" t="inlineStr">
        <is>
          <t xml:space="preserve">Lines to watch</t>
        </is>
      </c>
      <c r="D35" s="9">
        <f>COUNTIF(I7:I20,"Watch")</f>
        <v>6</v>
      </c>
    </row>
    <row r="36">
      <c r="A36" t="inlineStr">
        <is>
          <t xml:space="preserve">Budget not yet spent or committed</t>
        </is>
      </c>
      <c r="D36" s="3">
        <f>MAX(0,C21-F21)</f>
        <v>788</v>
      </c>
    </row>
    <row r="37">
      <c r="A37" s="2" t="inlineStr">
        <is>
          <t xml:space="preserve">Project status</t>
        </is>
      </c>
      <c r="D37" s="4" t="str">
        <f>IF(F21&gt;C21+D4,"Over budget, contingency used up",IF(F21&gt;C21,"Using contingency","Within budget"))</f>
        <v>Within budget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project budget vs actual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