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l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cols>
    <col min="1" max="1" width="22.7" customWidth="1"/>
    <col min="2" max="2" width="22.7" customWidth="1"/>
    <col min="3" max="3" width="13.7" customWidth="1"/>
    <col min="4" max="4" width="24.7" customWidth="1"/>
    <col min="5" max="5" width="18.7" customWidth="1"/>
    <col min="6" max="6" width="7.7" customWidth="1"/>
    <col min="7" max="7" width="11.7" customWidth="1"/>
    <col min="8" max="8" width="13.7" customWidth="1"/>
    <col min="9" max="9" width="12.7" customWidth="1"/>
  </cols>
  <sheetData>
    <row r="1">
      <c r="A1" s="6" t="inlineStr">
        <is>
          <t xml:space="preserve">Monthly sales tracker by rep and region</t>
        </is>
      </c>
    </row>
    <row r="2">
      <c r="A2" s="5" t="inlineStr">
        <is>
          <t xml:space="preserve">Month (first day)</t>
        </is>
      </c>
      <c r="B2" s="5">
        <v>46296</v>
      </c>
    </row>
    <row r="3">
      <c r="A3" s="5" t="inlineStr">
        <is>
          <t xml:space="preserve">Sales entered through</t>
        </is>
      </c>
      <c r="B3" s="5">
        <v>46319</v>
      </c>
    </row>
    <row r="4">
      <c r="A4" s="5" t="inlineStr">
        <is>
          <t xml:space="preserve">Share of month gone</t>
        </is>
      </c>
      <c r="B4" s="13">
        <f>DAY(B3)/DAY(EOMONTH(B2,0))</f>
        <v>0.774193548387097</v>
      </c>
    </row>
    <row r="5">
      <c r="A5" s="6" t="inlineStr">
        <is>
          <t xml:space="preserve">Date</t>
        </is>
      </c>
      <c r="B5" s="2" t="inlineStr">
        <is>
          <t xml:space="preserve">Rep</t>
        </is>
      </c>
      <c r="C5" s="4" t="inlineStr">
        <is>
          <t xml:space="preserve">Region</t>
        </is>
      </c>
      <c r="D5" s="4" t="inlineStr">
        <is>
          <t xml:space="preserve">Customer</t>
        </is>
      </c>
      <c r="E5" s="14" t="inlineStr">
        <is>
          <t xml:space="preserve">Product</t>
        </is>
      </c>
      <c r="F5" s="10" t="inlineStr">
        <is>
          <t xml:space="preserve">Units</t>
        </is>
      </c>
      <c r="G5" s="4" t="inlineStr">
        <is>
          <t xml:space="preserve">Unit price</t>
        </is>
      </c>
      <c r="H5" s="4" t="inlineStr">
        <is>
          <t xml:space="preserve">Amount</t>
        </is>
      </c>
      <c r="I5" s="2" t="inlineStr">
        <is>
          <t xml:space="preserve">Week</t>
        </is>
      </c>
    </row>
    <row r="6">
      <c r="A6" s="5">
        <v>46295</v>
      </c>
      <c r="B6" t="inlineStr">
        <is>
          <t xml:space="preserve">Chen Wu</t>
        </is>
      </c>
      <c r="C6" s="3" t="str">
        <f>IF(B6="","",IFERROR(VLOOKUP(B6,$A$29:$B$33,2,FALSE),"Unknown rep"))</f>
        <v>South</v>
      </c>
      <c r="D6" s="3" t="inlineStr">
        <is>
          <t xml:space="preserve">Gulf Coast Hotels</t>
        </is>
      </c>
      <c r="E6" s="13" t="inlineStr">
        <is>
          <t xml:space="preserve">Floor scrubber</t>
        </is>
      </c>
      <c r="F6" s="9">
        <v>1</v>
      </c>
      <c r="G6" s="3">
        <v>4200</v>
      </c>
      <c r="H6" s="3">
        <f>IF(F6="","",ROUND(F6*G6,2))</f>
        <v>4200</v>
      </c>
      <c r="I6" t="str">
        <f>IF(A6="","",IF(OR(A6-$B$2&lt;0,A6-EOMONTH($B$2,0)&gt;0),"Other month","Week "&amp;ROUNDUP(DAY(A6)/7,0)))</f>
        <v>Other month</v>
      </c>
    </row>
    <row r="7">
      <c r="A7" s="5">
        <v>46296</v>
      </c>
      <c r="B7" t="inlineStr">
        <is>
          <t xml:space="preserve">Alicia Gomez</t>
        </is>
      </c>
      <c r="C7" s="3" t="str">
        <f>IF(B7="","",IFERROR(VLOOKUP(B7,$A$29:$B$33,2,FALSE),"Unknown rep"))</f>
        <v>North</v>
      </c>
      <c r="D7" s="3" t="inlineStr">
        <is>
          <t xml:space="preserve">Lakeshore Arena</t>
        </is>
      </c>
      <c r="E7" s="13" t="inlineStr">
        <is>
          <t xml:space="preserve">Floor scrubber</t>
        </is>
      </c>
      <c r="F7" s="9">
        <v>3</v>
      </c>
      <c r="G7" s="3">
        <v>4200</v>
      </c>
      <c r="H7" s="3">
        <f>IF(F7="","",ROUND(F7*G7,2))</f>
        <v>12600</v>
      </c>
      <c r="I7" t="str">
        <f>IF(A7="","",IF(OR(A7-$B$2&lt;0,A7-EOMONTH($B$2,0)&gt;0),"Other month","Week "&amp;ROUNDUP(DAY(A7)/7,0)))</f>
        <v>Week 1</v>
      </c>
    </row>
    <row r="8">
      <c r="A8" s="5">
        <v>46297</v>
      </c>
      <c r="B8" t="inlineStr">
        <is>
          <t xml:space="preserve">Eli Turner</t>
        </is>
      </c>
      <c r="C8" s="3" t="str">
        <f>IF(B8="","",IFERROR(VLOOKUP(B8,$A$29:$B$33,2,FALSE),"Unknown rep"))</f>
        <v>West</v>
      </c>
      <c r="D8" s="3" t="inlineStr">
        <is>
          <t xml:space="preserve">Desert Sun Mall</t>
        </is>
      </c>
      <c r="E8" s="13" t="inlineStr">
        <is>
          <t xml:space="preserve">Service plan</t>
        </is>
      </c>
      <c r="F8" s="9">
        <v>3</v>
      </c>
      <c r="G8" s="3">
        <v>1200</v>
      </c>
      <c r="H8" s="3">
        <f>IF(F8="","",ROUND(F8*G8,2))</f>
        <v>3600</v>
      </c>
      <c r="I8" t="str">
        <f>IF(A8="","",IF(OR(A8-$B$2&lt;0,A8-EOMONTH($B$2,0)&gt;0),"Other month","Week "&amp;ROUNDUP(DAY(A8)/7,0)))</f>
        <v>Week 1</v>
      </c>
    </row>
    <row r="9">
      <c r="A9" s="5">
        <v>46300</v>
      </c>
      <c r="B9" t="inlineStr">
        <is>
          <t xml:space="preserve">Dana Price</t>
        </is>
      </c>
      <c r="C9" s="3" t="str">
        <f>IF(B9="","",IFERROR(VLOOKUP(B9,$A$29:$B$33,2,FALSE),"Unknown rep"))</f>
        <v>East</v>
      </c>
      <c r="D9" s="3" t="inlineStr">
        <is>
          <t xml:space="preserve">Harborview Offices</t>
        </is>
      </c>
      <c r="E9" s="13" t="inlineStr">
        <is>
          <t xml:space="preserve">Commercial vacuum</t>
        </is>
      </c>
      <c r="F9" s="9">
        <v>6</v>
      </c>
      <c r="G9" s="3">
        <v>640</v>
      </c>
      <c r="H9" s="3">
        <f>IF(F9="","",ROUND(F9*G9,2))</f>
        <v>3840</v>
      </c>
      <c r="I9" t="str">
        <f>IF(A9="","",IF(OR(A9-$B$2&lt;0,A9-EOMONTH($B$2,0)&gt;0),"Other month","Week "&amp;ROUNDUP(DAY(A9)/7,0)))</f>
        <v>Week 1</v>
      </c>
    </row>
    <row r="10">
      <c r="A10" s="5">
        <v>46301</v>
      </c>
      <c r="B10" t="inlineStr">
        <is>
          <t xml:space="preserve">Brandon Lee</t>
        </is>
      </c>
      <c r="C10" s="3" t="str">
        <f>IF(B10="","",IFERROR(VLOOKUP(B10,$A$29:$B$33,2,FALSE),"Unknown rep"))</f>
        <v>North</v>
      </c>
      <c r="D10" s="3" t="inlineStr">
        <is>
          <t xml:space="preserve">Northgate Schools</t>
        </is>
      </c>
      <c r="E10" s="13" t="inlineStr">
        <is>
          <t xml:space="preserve">Supplies bundle</t>
        </is>
      </c>
      <c r="F10" s="9">
        <v>20</v>
      </c>
      <c r="G10" s="3">
        <v>180</v>
      </c>
      <c r="H10" s="3">
        <f>IF(F10="","",ROUND(F10*G10,2))</f>
        <v>3600</v>
      </c>
      <c r="I10" t="str">
        <f>IF(A10="","",IF(OR(A10-$B$2&lt;0,A10-EOMONTH($B$2,0)&gt;0),"Other month","Week "&amp;ROUNDUP(DAY(A10)/7,0)))</f>
        <v>Week 1</v>
      </c>
    </row>
    <row r="11">
      <c r="A11" s="5">
        <v>46302</v>
      </c>
      <c r="B11" t="inlineStr">
        <is>
          <t xml:space="preserve">Chen Wu</t>
        </is>
      </c>
      <c r="C11" s="3" t="str">
        <f>IF(B11="","",IFERROR(VLOOKUP(B11,$A$29:$B$33,2,FALSE),"Unknown rep"))</f>
        <v>South</v>
      </c>
      <c r="D11" s="3" t="inlineStr">
        <is>
          <t xml:space="preserve">Magnolia Plaza</t>
        </is>
      </c>
      <c r="E11" s="13" t="inlineStr">
        <is>
          <t xml:space="preserve">Floor scrubber</t>
        </is>
      </c>
      <c r="F11" s="9">
        <v>3</v>
      </c>
      <c r="G11" s="3">
        <v>4200</v>
      </c>
      <c r="H11" s="3">
        <f>IF(F11="","",ROUND(F11*G11,2))</f>
        <v>12600</v>
      </c>
      <c r="I11" t="str">
        <f>IF(A11="","",IF(OR(A11-$B$2&lt;0,A11-EOMONTH($B$2,0)&gt;0),"Other month","Week "&amp;ROUNDUP(DAY(A11)/7,0)))</f>
        <v>Week 1</v>
      </c>
    </row>
    <row r="12">
      <c r="A12" s="5">
        <v>46304</v>
      </c>
      <c r="B12" t="inlineStr">
        <is>
          <t xml:space="preserve">Alicia Gomez</t>
        </is>
      </c>
      <c r="C12" s="3" t="str">
        <f>IF(B12="","",IFERROR(VLOOKUP(B12,$A$29:$B$33,2,FALSE),"Unknown rep"))</f>
        <v>North</v>
      </c>
      <c r="D12" s="3" t="inlineStr">
        <is>
          <t xml:space="preserve">Pine Lake Resort</t>
        </is>
      </c>
      <c r="E12" s="13" t="inlineStr">
        <is>
          <t xml:space="preserve">Service plan</t>
        </is>
      </c>
      <c r="F12" s="9">
        <v>6</v>
      </c>
      <c r="G12" s="3">
        <v>1200</v>
      </c>
      <c r="H12" s="3">
        <f>IF(F12="","",ROUND(F12*G12,2))</f>
        <v>7200</v>
      </c>
      <c r="I12" t="str">
        <f>IF(A12="","",IF(OR(A12-$B$2&lt;0,A12-EOMONTH($B$2,0)&gt;0),"Other month","Week "&amp;ROUNDUP(DAY(A12)/7,0)))</f>
        <v>Week 2</v>
      </c>
    </row>
    <row r="13">
      <c r="A13" s="5">
        <v>46307</v>
      </c>
      <c r="B13" t="inlineStr">
        <is>
          <t xml:space="preserve">Eli Turner</t>
        </is>
      </c>
      <c r="C13" s="3" t="str">
        <f>IF(B13="","",IFERROR(VLOOKUP(B13,$A$29:$B$33,2,FALSE),"Unknown rep"))</f>
        <v>West</v>
      </c>
      <c r="D13" s="3" t="inlineStr">
        <is>
          <t xml:space="preserve">Canyon Logistics</t>
        </is>
      </c>
      <c r="E13" s="13" t="inlineStr">
        <is>
          <t xml:space="preserve">Floor scrubber</t>
        </is>
      </c>
      <c r="F13" s="9">
        <v>3</v>
      </c>
      <c r="G13" s="3">
        <v>4200</v>
      </c>
      <c r="H13" s="3">
        <f>IF(F13="","",ROUND(F13*G13,2))</f>
        <v>12600</v>
      </c>
      <c r="I13" t="str">
        <f>IF(A13="","",IF(OR(A13-$B$2&lt;0,A13-EOMONTH($B$2,0)&gt;0),"Other month","Week "&amp;ROUNDUP(DAY(A13)/7,0)))</f>
        <v>Week 2</v>
      </c>
    </row>
    <row r="14">
      <c r="A14" s="5">
        <v>46308</v>
      </c>
      <c r="B14" t="inlineStr">
        <is>
          <t xml:space="preserve">Dana Price</t>
        </is>
      </c>
      <c r="C14" s="3" t="str">
        <f>IF(B14="","",IFERROR(VLOOKUP(B14,$A$29:$B$33,2,FALSE),"Unknown rep"))</f>
        <v>East</v>
      </c>
      <c r="D14" s="3" t="inlineStr">
        <is>
          <t xml:space="preserve">Bay State Gym</t>
        </is>
      </c>
      <c r="E14" s="13" t="inlineStr">
        <is>
          <t xml:space="preserve">Supplies bundle</t>
        </is>
      </c>
      <c r="F14" s="9">
        <v>15</v>
      </c>
      <c r="G14" s="3">
        <v>180</v>
      </c>
      <c r="H14" s="3">
        <f>IF(F14="","",ROUND(F14*G14,2))</f>
        <v>2700</v>
      </c>
      <c r="I14" t="str">
        <f>IF(A14="","",IF(OR(A14-$B$2&lt;0,A14-EOMONTH($B$2,0)&gt;0),"Other month","Week "&amp;ROUNDUP(DAY(A14)/7,0)))</f>
        <v>Week 2</v>
      </c>
    </row>
    <row r="15">
      <c r="A15" s="5">
        <v>46309</v>
      </c>
      <c r="B15" t="inlineStr">
        <is>
          <t xml:space="preserve">Chen Wu</t>
        </is>
      </c>
      <c r="C15" s="3" t="str">
        <f>IF(B15="","",IFERROR(VLOOKUP(B15,$A$29:$B$33,2,FALSE),"Unknown rep"))</f>
        <v>South</v>
      </c>
      <c r="D15" s="3" t="inlineStr">
        <is>
          <t xml:space="preserve">Riverbend Casino</t>
        </is>
      </c>
      <c r="E15" s="13" t="inlineStr">
        <is>
          <t xml:space="preserve">Commercial vacuum</t>
        </is>
      </c>
      <c r="F15" s="9">
        <v>10</v>
      </c>
      <c r="G15" s="3">
        <v>640</v>
      </c>
      <c r="H15" s="3">
        <f>IF(F15="","",ROUND(F15*G15,2))</f>
        <v>6400</v>
      </c>
      <c r="I15" t="str">
        <f>IF(A15="","",IF(OR(A15-$B$2&lt;0,A15-EOMONTH($B$2,0)&gt;0),"Other month","Week "&amp;ROUNDUP(DAY(A15)/7,0)))</f>
        <v>Week 2</v>
      </c>
    </row>
    <row r="16">
      <c r="A16" s="5">
        <v>46310</v>
      </c>
      <c r="B16" t="inlineStr">
        <is>
          <t xml:space="preserve">Brandon Lee</t>
        </is>
      </c>
      <c r="C16" s="3" t="str">
        <f>IF(B16="","",IFERROR(VLOOKUP(B16,$A$29:$B$33,2,FALSE),"Unknown rep"))</f>
        <v>North</v>
      </c>
      <c r="D16" s="3" t="inlineStr">
        <is>
          <t xml:space="preserve">Frost Hall University</t>
        </is>
      </c>
      <c r="E16" s="13" t="inlineStr">
        <is>
          <t xml:space="preserve">Floor scrubber</t>
        </is>
      </c>
      <c r="F16" s="9">
        <v>5</v>
      </c>
      <c r="G16" s="3">
        <v>4200</v>
      </c>
      <c r="H16" s="3">
        <f>IF(F16="","",ROUND(F16*G16,2))</f>
        <v>21000</v>
      </c>
      <c r="I16" t="str">
        <f>IF(A16="","",IF(OR(A16-$B$2&lt;0,A16-EOMONTH($B$2,0)&gt;0),"Other month","Week "&amp;ROUNDUP(DAY(A16)/7,0)))</f>
        <v>Week 3</v>
      </c>
    </row>
    <row r="17">
      <c r="A17" s="5">
        <v>46311</v>
      </c>
      <c r="B17" t="inlineStr">
        <is>
          <t xml:space="preserve">Alicia Gomez</t>
        </is>
      </c>
      <c r="C17" s="3" t="str">
        <f>IF(B17="","",IFERROR(VLOOKUP(B17,$A$29:$B$33,2,FALSE),"Unknown rep"))</f>
        <v>North</v>
      </c>
      <c r="D17" s="3" t="inlineStr">
        <is>
          <t xml:space="preserve">Lakeshore Arena</t>
        </is>
      </c>
      <c r="E17" s="13" t="inlineStr">
        <is>
          <t xml:space="preserve">Supplies bundle</t>
        </is>
      </c>
      <c r="F17" s="9">
        <v>30</v>
      </c>
      <c r="G17" s="3">
        <v>180</v>
      </c>
      <c r="H17" s="3">
        <f>IF(F17="","",ROUND(F17*G17,2))</f>
        <v>5400</v>
      </c>
      <c r="I17" t="str">
        <f>IF(A17="","",IF(OR(A17-$B$2&lt;0,A17-EOMONTH($B$2,0)&gt;0),"Other month","Week "&amp;ROUNDUP(DAY(A17)/7,0)))</f>
        <v>Week 3</v>
      </c>
    </row>
    <row r="18">
      <c r="A18" s="5">
        <v>46314</v>
      </c>
      <c r="B18" t="inlineStr">
        <is>
          <t xml:space="preserve">Eli Turner</t>
        </is>
      </c>
      <c r="C18" s="3" t="str">
        <f>IF(B18="","",IFERROR(VLOOKUP(B18,$A$29:$B$33,2,FALSE),"Unknown rep"))</f>
        <v>West</v>
      </c>
      <c r="D18" s="3" t="inlineStr">
        <is>
          <t xml:space="preserve">Mesa Office Park</t>
        </is>
      </c>
      <c r="E18" s="13" t="inlineStr">
        <is>
          <t xml:space="preserve">Commercial vacuum</t>
        </is>
      </c>
      <c r="F18" s="9">
        <v>8</v>
      </c>
      <c r="G18" s="3">
        <v>640</v>
      </c>
      <c r="H18" s="3">
        <f>IF(F18="","",ROUND(F18*G18,2))</f>
        <v>5120</v>
      </c>
      <c r="I18" t="str">
        <f>IF(A18="","",IF(OR(A18-$B$2&lt;0,A18-EOMONTH($B$2,0)&gt;0),"Other month","Week "&amp;ROUNDUP(DAY(A18)/7,0)))</f>
        <v>Week 3</v>
      </c>
    </row>
    <row r="19">
      <c r="A19" s="5">
        <v>46315</v>
      </c>
      <c r="B19" t="inlineStr">
        <is>
          <t xml:space="preserve">Chen Wu</t>
        </is>
      </c>
      <c r="C19" s="3" t="str">
        <f>IF(B19="","",IFERROR(VLOOKUP(B19,$A$29:$B$33,2,FALSE),"Unknown rep"))</f>
        <v>South</v>
      </c>
      <c r="D19" s="3" t="inlineStr">
        <is>
          <t xml:space="preserve">Magnolia Plaza</t>
        </is>
      </c>
      <c r="E19" s="13" t="inlineStr">
        <is>
          <t xml:space="preserve">Service plan</t>
        </is>
      </c>
      <c r="F19" s="9">
        <v>3</v>
      </c>
      <c r="G19" s="3">
        <v>1200</v>
      </c>
      <c r="H19" s="3">
        <f>IF(F19="","",ROUND(F19*G19,2))</f>
        <v>3600</v>
      </c>
      <c r="I19" t="str">
        <f>IF(A19="","",IF(OR(A19-$B$2&lt;0,A19-EOMONTH($B$2,0)&gt;0),"Other month","Week "&amp;ROUNDUP(DAY(A19)/7,0)))</f>
        <v>Week 3</v>
      </c>
    </row>
    <row r="20">
      <c r="A20" s="5">
        <v>46316</v>
      </c>
      <c r="B20" t="inlineStr">
        <is>
          <t xml:space="preserve">Dana Price</t>
        </is>
      </c>
      <c r="C20" s="3" t="str">
        <f>IF(B20="","",IFERROR(VLOOKUP(B20,$A$29:$B$33,2,FALSE),"Unknown rep"))</f>
        <v>East</v>
      </c>
      <c r="D20" s="3" t="inlineStr">
        <is>
          <t xml:space="preserve">Atlantic Storage</t>
        </is>
      </c>
      <c r="E20" s="13" t="inlineStr">
        <is>
          <t xml:space="preserve">Floor scrubber</t>
        </is>
      </c>
      <c r="F20" s="9">
        <v>4</v>
      </c>
      <c r="G20" s="3">
        <v>4200</v>
      </c>
      <c r="H20" s="3">
        <f>IF(F20="","",ROUND(F20*G20,2))</f>
        <v>16800</v>
      </c>
      <c r="I20" t="str">
        <f>IF(A20="","",IF(OR(A20-$B$2&lt;0,A20-EOMONTH($B$2,0)&gt;0),"Other month","Week "&amp;ROUNDUP(DAY(A20)/7,0)))</f>
        <v>Week 3</v>
      </c>
    </row>
    <row r="21">
      <c r="A21" s="5">
        <v>46317</v>
      </c>
      <c r="B21" t="inlineStr">
        <is>
          <t xml:space="preserve">Alicia Gomez</t>
        </is>
      </c>
      <c r="C21" s="3" t="str">
        <f>IF(B21="","",IFERROR(VLOOKUP(B21,$A$29:$B$33,2,FALSE),"Unknown rep"))</f>
        <v>North</v>
      </c>
      <c r="D21" s="3" t="inlineStr">
        <is>
          <t xml:space="preserve">Northwoods Brewing</t>
        </is>
      </c>
      <c r="E21" s="13" t="inlineStr">
        <is>
          <t xml:space="preserve">Commercial vacuum</t>
        </is>
      </c>
      <c r="F21" s="9">
        <v>4</v>
      </c>
      <c r="G21" s="3">
        <v>640</v>
      </c>
      <c r="H21" s="3">
        <f>IF(F21="","",ROUND(F21*G21,2))</f>
        <v>2560</v>
      </c>
      <c r="I21" t="str">
        <f>IF(A21="","",IF(OR(A21-$B$2&lt;0,A21-EOMONTH($B$2,0)&gt;0),"Other month","Week "&amp;ROUNDUP(DAY(A21)/7,0)))</f>
        <v>Week 4</v>
      </c>
    </row>
    <row r="22">
      <c r="A22" s="5">
        <v>46318</v>
      </c>
      <c r="B22" t="inlineStr">
        <is>
          <t xml:space="preserve">Brandon Lee</t>
        </is>
      </c>
      <c r="C22" s="3" t="str">
        <f>IF(B22="","",IFERROR(VLOOKUP(B22,$A$29:$B$33,2,FALSE),"Unknown rep"))</f>
        <v>North</v>
      </c>
      <c r="D22" s="3" t="inlineStr">
        <is>
          <t xml:space="preserve">Polar Ice Rink</t>
        </is>
      </c>
      <c r="E22" s="13" t="inlineStr">
        <is>
          <t xml:space="preserve">Service plan</t>
        </is>
      </c>
      <c r="F22" s="9">
        <v>12</v>
      </c>
      <c r="G22" s="3">
        <v>1200</v>
      </c>
      <c r="H22" s="3">
        <f>IF(F22="","",ROUND(F22*G22,2))</f>
        <v>14400</v>
      </c>
      <c r="I22" t="str">
        <f>IF(A22="","",IF(OR(A22-$B$2&lt;0,A22-EOMONTH($B$2,0)&gt;0),"Other month","Week "&amp;ROUNDUP(DAY(A22)/7,0)))</f>
        <v>Week 4</v>
      </c>
    </row>
    <row r="23">
      <c r="A23" s="5">
        <v>46318</v>
      </c>
      <c r="B23" t="inlineStr">
        <is>
          <t xml:space="preserve">Eli Turner</t>
        </is>
      </c>
      <c r="C23" s="3" t="str">
        <f>IF(B23="","",IFERROR(VLOOKUP(B23,$A$29:$B$33,2,FALSE),"Unknown rep"))</f>
        <v>West</v>
      </c>
      <c r="D23" s="3" t="inlineStr">
        <is>
          <t xml:space="preserve">Sunset Hotels</t>
        </is>
      </c>
      <c r="E23" s="13" t="inlineStr">
        <is>
          <t xml:space="preserve">Supplies bundle</t>
        </is>
      </c>
      <c r="F23" s="9">
        <v>25</v>
      </c>
      <c r="G23" s="3">
        <v>180</v>
      </c>
      <c r="H23" s="3">
        <f>IF(F23="","",ROUND(F23*G23,2))</f>
        <v>4500</v>
      </c>
      <c r="I23" t="str">
        <f>IF(A23="","",IF(OR(A23-$B$2&lt;0,A23-EOMONTH($B$2,0)&gt;0),"Other month","Week "&amp;ROUNDUP(DAY(A23)/7,0)))</f>
        <v>Week 4</v>
      </c>
    </row>
    <row r="24">
      <c r="A24" s="5">
        <v>46319</v>
      </c>
      <c r="B24" t="inlineStr">
        <is>
          <t xml:space="preserve">Chen Wu</t>
        </is>
      </c>
      <c r="C24" s="3" t="str">
        <f>IF(B24="","",IFERROR(VLOOKUP(B24,$A$29:$B$33,2,FALSE),"Unknown rep"))</f>
        <v>South</v>
      </c>
      <c r="D24" s="3" t="inlineStr">
        <is>
          <t xml:space="preserve">Bayou Convention Center</t>
        </is>
      </c>
      <c r="E24" s="13" t="inlineStr">
        <is>
          <t xml:space="preserve">Floor scrubber</t>
        </is>
      </c>
      <c r="F24" s="9">
        <v>2</v>
      </c>
      <c r="G24" s="3">
        <v>4200</v>
      </c>
      <c r="H24" s="3">
        <f>IF(F24="","",ROUND(F24*G24,2))</f>
        <v>8400</v>
      </c>
      <c r="I24" t="str">
        <f>IF(A24="","",IF(OR(A24-$B$2&lt;0,A24-EOMONTH($B$2,0)&gt;0),"Other month","Week "&amp;ROUNDUP(DAY(A24)/7,0)))</f>
        <v>Week 4</v>
      </c>
    </row>
    <row r="25">
      <c r="C25" s="3" t="str">
        <f>IF(B25="","",IFERROR(VLOOKUP(B25,$A$29:$B$33,2,FALSE),"Unknown rep"))</f>
        <v/>
      </c>
      <c r="H25" s="3" t="str">
        <f>IF(F25="","",ROUND(F25*G25,2))</f>
        <v/>
      </c>
      <c r="I25" t="str">
        <f>IF(A25="","",IF(OR(A25-$B$2&lt;0,A25-EOMONTH($B$2,0)&gt;0),"Other month","Week "&amp;ROUNDUP(DAY(A25)/7,0)))</f>
        <v/>
      </c>
    </row>
    <row r="26">
      <c r="A26" s="6" t="inlineStr">
        <is>
          <t xml:space="preserve">Total this month</t>
        </is>
      </c>
      <c r="H26" s="4">
        <f>SUMIFS($H$6:$H$25,$A$6:$A$25,"&gt;="&amp;$B$2,$A$6:$A$25,"&lt;="&amp;EOMONTH($B$2,0))</f>
        <v>146920</v>
      </c>
    </row>
    <row r="28">
      <c r="A28" s="6" t="inlineStr">
        <is>
          <t xml:space="preserve">Rep</t>
        </is>
      </c>
      <c r="B28" s="2" t="inlineStr">
        <is>
          <t xml:space="preserve">Region</t>
        </is>
      </c>
      <c r="C28" s="4" t="inlineStr">
        <is>
          <t xml:space="preserve">Quota</t>
        </is>
      </c>
      <c r="D28" s="4" t="inlineStr">
        <is>
          <t xml:space="preserve">Sales</t>
        </is>
      </c>
      <c r="E28" s="14" t="inlineStr">
        <is>
          <t xml:space="preserve">% of quota</t>
        </is>
      </c>
      <c r="F28" s="10" t="inlineStr">
        <is>
          <t xml:space="preserve">Deals</t>
        </is>
      </c>
      <c r="G28" s="4" t="inlineStr">
        <is>
          <t xml:space="preserve">Avg deal</t>
        </is>
      </c>
      <c r="H28" s="4" t="inlineStr">
        <is>
          <t xml:space="preserve">Status</t>
        </is>
      </c>
    </row>
    <row r="29">
      <c r="A29" s="9" t="inlineStr">
        <is>
          <t xml:space="preserve">Alicia Gomez</t>
        </is>
      </c>
      <c r="B29" t="inlineStr">
        <is>
          <t xml:space="preserve">North</t>
        </is>
      </c>
      <c r="C29" s="3">
        <v>40000</v>
      </c>
      <c r="D29" s="3">
        <f>SUMIFS($H$6:$H$25,$B$6:$B$25,A29,$A$6:$A$25,"&gt;="&amp;$B$2,$A$6:$A$25,"&lt;="&amp;EOMONTH($B$2,0))</f>
        <v>27760</v>
      </c>
      <c r="E29" s="13">
        <f>IF(C29&gt;0,D29/C29,0)</f>
        <v>0.694</v>
      </c>
      <c r="F29" s="9">
        <f>COUNTIFS($B$6:$B$25,A29,$A$6:$A$25,"&gt;="&amp;$B$2,$A$6:$A$25,"&lt;="&amp;EOMONTH($B$2,0))</f>
        <v>4</v>
      </c>
      <c r="G29" s="3">
        <f>IF(F29&gt;0,ROUND(D29/F29,2),0)</f>
        <v>6940</v>
      </c>
      <c r="H29" s="3" t="str">
        <f>IF(E29&gt;=1,"Hit quota",IF(E29&gt;=$B$4,"On pace","Behind pace"))</f>
        <v>Behind pace</v>
      </c>
    </row>
    <row r="30">
      <c r="A30" s="9" t="inlineStr">
        <is>
          <t xml:space="preserve">Brandon Lee</t>
        </is>
      </c>
      <c r="B30" t="inlineStr">
        <is>
          <t xml:space="preserve">North</t>
        </is>
      </c>
      <c r="C30" s="3">
        <v>35000</v>
      </c>
      <c r="D30" s="3">
        <f>SUMIFS($H$6:$H$25,$B$6:$B$25,A30,$A$6:$A$25,"&gt;="&amp;$B$2,$A$6:$A$25,"&lt;="&amp;EOMONTH($B$2,0))</f>
        <v>39000</v>
      </c>
      <c r="E30" s="13">
        <f>IF(C30&gt;0,D30/C30,0)</f>
        <v>1.11428571428571</v>
      </c>
      <c r="F30" s="9">
        <f>COUNTIFS($B$6:$B$25,A30,$A$6:$A$25,"&gt;="&amp;$B$2,$A$6:$A$25,"&lt;="&amp;EOMONTH($B$2,0))</f>
        <v>3</v>
      </c>
      <c r="G30" s="3">
        <f>IF(F30&gt;0,ROUND(D30/F30,2),0)</f>
        <v>13000</v>
      </c>
      <c r="H30" s="3" t="str">
        <f>IF(E30&gt;=1,"Hit quota",IF(E30&gt;=$B$4,"On pace","Behind pace"))</f>
        <v>Hit quota</v>
      </c>
    </row>
    <row r="31">
      <c r="A31" s="9" t="inlineStr">
        <is>
          <t xml:space="preserve">Chen Wu</t>
        </is>
      </c>
      <c r="B31" t="inlineStr">
        <is>
          <t xml:space="preserve">South</t>
        </is>
      </c>
      <c r="C31" s="3">
        <v>40000</v>
      </c>
      <c r="D31" s="3">
        <f>SUMIFS($H$6:$H$25,$B$6:$B$25,A31,$A$6:$A$25,"&gt;="&amp;$B$2,$A$6:$A$25,"&lt;="&amp;EOMONTH($B$2,0))</f>
        <v>31000</v>
      </c>
      <c r="E31" s="13">
        <f>IF(C31&gt;0,D31/C31,0)</f>
        <v>0.775</v>
      </c>
      <c r="F31" s="9">
        <f>COUNTIFS($B$6:$B$25,A31,$A$6:$A$25,"&gt;="&amp;$B$2,$A$6:$A$25,"&lt;="&amp;EOMONTH($B$2,0))</f>
        <v>4</v>
      </c>
      <c r="G31" s="3">
        <f>IF(F31&gt;0,ROUND(D31/F31,2),0)</f>
        <v>7750</v>
      </c>
      <c r="H31" s="3" t="str">
        <f>IF(E31&gt;=1,"Hit quota",IF(E31&gt;=$B$4,"On pace","Behind pace"))</f>
        <v>On pace</v>
      </c>
    </row>
    <row r="32">
      <c r="A32" s="9" t="inlineStr">
        <is>
          <t xml:space="preserve">Dana Price</t>
        </is>
      </c>
      <c r="B32" t="inlineStr">
        <is>
          <t xml:space="preserve">East</t>
        </is>
      </c>
      <c r="C32" s="3">
        <v>30000</v>
      </c>
      <c r="D32" s="3">
        <f>SUMIFS($H$6:$H$25,$B$6:$B$25,A32,$A$6:$A$25,"&gt;="&amp;$B$2,$A$6:$A$25,"&lt;="&amp;EOMONTH($B$2,0))</f>
        <v>23340</v>
      </c>
      <c r="E32" s="13">
        <f>IF(C32&gt;0,D32/C32,0)</f>
        <v>0.778</v>
      </c>
      <c r="F32" s="9">
        <f>COUNTIFS($B$6:$B$25,A32,$A$6:$A$25,"&gt;="&amp;$B$2,$A$6:$A$25,"&lt;="&amp;EOMONTH($B$2,0))</f>
        <v>3</v>
      </c>
      <c r="G32" s="3">
        <f>IF(F32&gt;0,ROUND(D32/F32,2),0)</f>
        <v>7780</v>
      </c>
      <c r="H32" s="3" t="str">
        <f>IF(E32&gt;=1,"Hit quota",IF(E32&gt;=$B$4,"On pace","Behind pace"))</f>
        <v>On pace</v>
      </c>
    </row>
    <row r="33">
      <c r="A33" s="9" t="inlineStr">
        <is>
          <t xml:space="preserve">Eli Turner</t>
        </is>
      </c>
      <c r="B33" t="inlineStr">
        <is>
          <t xml:space="preserve">West</t>
        </is>
      </c>
      <c r="C33" s="3">
        <v>35000</v>
      </c>
      <c r="D33" s="3">
        <f>SUMIFS($H$6:$H$25,$B$6:$B$25,A33,$A$6:$A$25,"&gt;="&amp;$B$2,$A$6:$A$25,"&lt;="&amp;EOMONTH($B$2,0))</f>
        <v>25820</v>
      </c>
      <c r="E33" s="13">
        <f>IF(C33&gt;0,D33/C33,0)</f>
        <v>0.737714285714286</v>
      </c>
      <c r="F33" s="9">
        <f>COUNTIFS($B$6:$B$25,A33,$A$6:$A$25,"&gt;="&amp;$B$2,$A$6:$A$25,"&lt;="&amp;EOMONTH($B$2,0))</f>
        <v>4</v>
      </c>
      <c r="G33" s="3">
        <f>IF(F33&gt;0,ROUND(D33/F33,2),0)</f>
        <v>6455</v>
      </c>
      <c r="H33" s="3" t="str">
        <f>IF(E33&gt;=1,"Hit quota",IF(E33&gt;=$B$4,"On pace","Behind pace"))</f>
        <v>Behind pace</v>
      </c>
    </row>
    <row r="34">
      <c r="A34" s="10" t="inlineStr">
        <is>
          <t xml:space="preserve">Team total</t>
        </is>
      </c>
      <c r="C34" s="4">
        <f>SUM(C29:C33)</f>
        <v>180000</v>
      </c>
      <c r="D34" s="4">
        <f>SUM(D29:D33)</f>
        <v>146920</v>
      </c>
      <c r="E34" s="14">
        <f>IF(C34&gt;0,D34/C34,0)</f>
        <v>0.816222222222222</v>
      </c>
      <c r="F34" s="10">
        <f>SUM(F29:F33)</f>
        <v>18</v>
      </c>
      <c r="G34" s="4">
        <f>IF(F34&gt;0,ROUND(D34/F34,2),0)</f>
        <v>8162.22</v>
      </c>
      <c r="H34" s="4" t="str">
        <f>IF(E34&gt;=1,"Hit quota",IF(E34&gt;=$B$4,"On pace","Behind pace"))</f>
        <v>On pace</v>
      </c>
    </row>
    <row r="36">
      <c r="A36" s="10" t="inlineStr">
        <is>
          <t xml:space="preserve">Region</t>
        </is>
      </c>
      <c r="D36" s="4" t="inlineStr">
        <is>
          <t xml:space="preserve">Sales</t>
        </is>
      </c>
      <c r="E36" s="14" t="inlineStr">
        <is>
          <t xml:space="preserve">Share</t>
        </is>
      </c>
      <c r="F36" s="10" t="inlineStr">
        <is>
          <t xml:space="preserve">Deals</t>
        </is>
      </c>
    </row>
    <row r="37">
      <c r="A37" s="9" t="inlineStr">
        <is>
          <t xml:space="preserve">North</t>
        </is>
      </c>
      <c r="D37" s="3">
        <f>SUMIFS($H$6:$H$25,$C$6:$C$25,A37,$A$6:$A$25,"&gt;="&amp;$B$2,$A$6:$A$25,"&lt;="&amp;EOMONTH($B$2,0))</f>
        <v>66760</v>
      </c>
      <c r="E37" s="13">
        <f>IF($H$26&gt;0,D37/$H$26,0)</f>
        <v>0.454396950721481</v>
      </c>
      <c r="F37" s="9">
        <f>COUNTIFS($C$6:$C$25,A37,$A$6:$A$25,"&gt;="&amp;$B$2,$A$6:$A$25,"&lt;="&amp;EOMONTH($B$2,0))</f>
        <v>7</v>
      </c>
    </row>
    <row r="38">
      <c r="A38" s="9" t="inlineStr">
        <is>
          <t xml:space="preserve">South</t>
        </is>
      </c>
      <c r="D38" s="3">
        <f>SUMIFS($H$6:$H$25,$C$6:$C$25,A38,$A$6:$A$25,"&gt;="&amp;$B$2,$A$6:$A$25,"&lt;="&amp;EOMONTH($B$2,0))</f>
        <v>31000</v>
      </c>
      <c r="E38" s="13">
        <f>IF($H$26&gt;0,D38/$H$26,0)</f>
        <v>0.210999183228968</v>
      </c>
      <c r="F38" s="9">
        <f>COUNTIFS($C$6:$C$25,A38,$A$6:$A$25,"&gt;="&amp;$B$2,$A$6:$A$25,"&lt;="&amp;EOMONTH($B$2,0))</f>
        <v>4</v>
      </c>
    </row>
    <row r="39">
      <c r="A39" s="9" t="inlineStr">
        <is>
          <t xml:space="preserve">East</t>
        </is>
      </c>
      <c r="D39" s="3">
        <f>SUMIFS($H$6:$H$25,$C$6:$C$25,A39,$A$6:$A$25,"&gt;="&amp;$B$2,$A$6:$A$25,"&lt;="&amp;EOMONTH($B$2,0))</f>
        <v>23340</v>
      </c>
      <c r="E39" s="13">
        <f>IF($H$26&gt;0,D39/$H$26,0)</f>
        <v>0.158861965695617</v>
      </c>
      <c r="F39" s="9">
        <f>COUNTIFS($C$6:$C$25,A39,$A$6:$A$25,"&gt;="&amp;$B$2,$A$6:$A$25,"&lt;="&amp;EOMONTH($B$2,0))</f>
        <v>3</v>
      </c>
    </row>
    <row r="40">
      <c r="A40" s="9" t="inlineStr">
        <is>
          <t xml:space="preserve">West</t>
        </is>
      </c>
      <c r="D40" s="3">
        <f>SUMIFS($H$6:$H$25,$C$6:$C$25,A40,$A$6:$A$25,"&gt;="&amp;$B$2,$A$6:$A$25,"&lt;="&amp;EOMONTH($B$2,0))</f>
        <v>25820</v>
      </c>
      <c r="E40" s="13">
        <f>IF($H$26&gt;0,D40/$H$26,0)</f>
        <v>0.175741900353934</v>
      </c>
      <c r="F40" s="9">
        <f>COUNTIFS($C$6:$C$25,A40,$A$6:$A$25,"&gt;="&amp;$B$2,$A$6:$A$25,"&lt;="&amp;EOMONTH($B$2,0))</f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monthly sales tracker by rep and region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