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upplie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0.7" customWidth="1"/>
    <col min="2" max="2" width="10.7" customWidth="1"/>
    <col min="3" max="3" width="11.7" customWidth="1"/>
    <col min="4" max="4" width="11.7" customWidth="1"/>
    <col min="5" max="5" width="11.7" customWidth="1"/>
    <col min="6" max="6" width="10.7" customWidth="1"/>
    <col min="7" max="7" width="14.7" customWidth="1"/>
    <col min="8" max="8" width="10.7" customWidth="1"/>
    <col min="9" max="9" width="11.7" customWidth="1"/>
    <col min="10" max="10" width="11.7" customWidth="1"/>
  </cols>
  <sheetData>
    <row r="1">
      <c r="A1" s="2" t="inlineStr">
        <is>
          <t xml:space="preserve">Item</t>
        </is>
      </c>
      <c r="B1" s="10" t="inlineStr">
        <is>
          <t xml:space="preserve">Units per pack</t>
        </is>
      </c>
      <c r="C1" s="10" t="inlineStr">
        <is>
          <t xml:space="preserve">On hand (units)</t>
        </is>
      </c>
      <c r="D1" s="10" t="inlineStr">
        <is>
          <t xml:space="preserve">Used per week</t>
        </is>
      </c>
      <c r="E1" s="10" t="inlineStr">
        <is>
          <t xml:space="preserve">Lead time (weeks)</t>
        </is>
      </c>
      <c r="F1" s="8" t="inlineStr">
        <is>
          <t xml:space="preserve">Weeks left</t>
        </is>
      </c>
      <c r="G1" s="2" t="inlineStr">
        <is>
          <t xml:space="preserve">Status</t>
        </is>
      </c>
      <c r="H1" s="10" t="inlineStr">
        <is>
          <t xml:space="preserve">Packs to order</t>
        </is>
      </c>
      <c r="I1" s="4" t="inlineStr">
        <is>
          <t xml:space="preserve">Cost per pack</t>
        </is>
      </c>
      <c r="J1" s="4" t="inlineStr">
        <is>
          <t xml:space="preserve">Order cost</t>
        </is>
      </c>
    </row>
    <row r="2">
      <c r="A2" t="inlineStr">
        <is>
          <t xml:space="preserve">Nitrile exam gloves, M (box of 100)</t>
        </is>
      </c>
      <c r="B2" s="9">
        <v>100</v>
      </c>
      <c r="C2" s="9">
        <v>640</v>
      </c>
      <c r="D2" s="9">
        <v>260</v>
      </c>
      <c r="E2" s="9">
        <v>1</v>
      </c>
      <c r="F2" s="7">
        <f>IF(D2&gt;0,ROUND(C2/D2,1),"")</f>
        <v>2.5</v>
      </c>
      <c r="G2" t="str">
        <f>IF(F2="","No use logged",IF(F2&lt;=E2+$C$14,"Reorder","OK"))</f>
        <v>OK</v>
      </c>
      <c r="H2" s="9">
        <f>IF(G2="Reorder",ROUNDUP(MAX(0,$C$15*D2-C2)/B2,0),0)</f>
        <v>0</v>
      </c>
      <c r="I2" s="3">
        <v>9.8</v>
      </c>
      <c r="J2" s="3">
        <f>ROUND(H2*I2,2)</f>
        <v>0</v>
      </c>
    </row>
    <row r="3">
      <c r="A3" t="inlineStr">
        <is>
          <t xml:space="preserve">Nitrile exam gloves, L (box of 100)</t>
        </is>
      </c>
      <c r="B3" s="9">
        <v>100</v>
      </c>
      <c r="C3" s="9">
        <v>300</v>
      </c>
      <c r="D3" s="9">
        <v>180</v>
      </c>
      <c r="E3" s="9">
        <v>1</v>
      </c>
      <c r="F3" s="7">
        <f>IF(D3&gt;0,ROUND(C3/D3,1),"")</f>
        <v>1.7</v>
      </c>
      <c r="G3" t="str">
        <f>IF(F3="","No use logged",IF(F3&lt;=E3+$C$14,"Reorder","OK"))</f>
        <v>Reorder</v>
      </c>
      <c r="H3" s="9">
        <f>IF(G3="Reorder",ROUNDUP(MAX(0,$C$15*D3-C3)/B3,0),0)</f>
        <v>8</v>
      </c>
      <c r="I3" s="3">
        <v>9.8</v>
      </c>
      <c r="J3" s="3">
        <f>ROUND(H3*I3,2)</f>
        <v>78.4</v>
      </c>
    </row>
    <row r="4">
      <c r="A4" t="inlineStr">
        <is>
          <t xml:space="preserve">Exam table paper (case of 12 rolls)</t>
        </is>
      </c>
      <c r="B4" s="9">
        <v>12</v>
      </c>
      <c r="C4" s="9">
        <v>14</v>
      </c>
      <c r="D4" s="9">
        <v>6</v>
      </c>
      <c r="E4" s="9">
        <v>2</v>
      </c>
      <c r="F4" s="7">
        <f>IF(D4&gt;0,ROUND(C4/D4,1),"")</f>
        <v>2.3</v>
      </c>
      <c r="G4" t="str">
        <f>IF(F4="","No use logged",IF(F4&lt;=E4+$C$14,"Reorder","OK"))</f>
        <v>Reorder</v>
      </c>
      <c r="H4" s="9">
        <f>IF(G4="Reorder",ROUNDUP(MAX(0,$C$15*D4-C4)/B4,0),0)</f>
        <v>2</v>
      </c>
      <c r="I4" s="3">
        <v>54</v>
      </c>
      <c r="J4" s="3">
        <f>ROUND(H4*I4,2)</f>
        <v>108</v>
      </c>
    </row>
    <row r="5">
      <c r="A5" t="inlineStr">
        <is>
          <t xml:space="preserve">Disposable patient gowns (case of 50)</t>
        </is>
      </c>
      <c r="B5" s="9">
        <v>50</v>
      </c>
      <c r="C5" s="9">
        <v>120</v>
      </c>
      <c r="D5" s="9">
        <v>45</v>
      </c>
      <c r="E5" s="9">
        <v>2</v>
      </c>
      <c r="F5" s="7">
        <f>IF(D5&gt;0,ROUND(C5/D5,1),"")</f>
        <v>2.7</v>
      </c>
      <c r="G5" t="str">
        <f>IF(F5="","No use logged",IF(F5&lt;=E5+$C$14,"Reorder","OK"))</f>
        <v>Reorder</v>
      </c>
      <c r="H5" s="9">
        <f>IF(G5="Reorder",ROUNDUP(MAX(0,$C$15*D5-C5)/B5,0),0)</f>
        <v>3</v>
      </c>
      <c r="I5" s="3">
        <v>38.5</v>
      </c>
      <c r="J5" s="3">
        <f>ROUND(H5*I5,2)</f>
        <v>115.5</v>
      </c>
    </row>
    <row r="6">
      <c r="A6" t="inlineStr">
        <is>
          <t xml:space="preserve">Ear-loop face masks (box of 50)</t>
        </is>
      </c>
      <c r="B6" s="9">
        <v>50</v>
      </c>
      <c r="C6" s="9">
        <v>400</v>
      </c>
      <c r="D6" s="9">
        <v>90</v>
      </c>
      <c r="E6" s="9">
        <v>1</v>
      </c>
      <c r="F6" s="7">
        <f>IF(D6&gt;0,ROUND(C6/D6,1),"")</f>
        <v>4.4</v>
      </c>
      <c r="G6" t="str">
        <f>IF(F6="","No use logged",IF(F6&lt;=E6+$C$14,"Reorder","OK"))</f>
        <v>OK</v>
      </c>
      <c r="H6" s="9">
        <f>IF(G6="Reorder",ROUNDUP(MAX(0,$C$15*D6-C6)/B6,0),0)</f>
        <v>0</v>
      </c>
      <c r="I6" s="3">
        <v>6.25</v>
      </c>
      <c r="J6" s="3">
        <f>ROUND(H6*I6,2)</f>
        <v>0</v>
      </c>
    </row>
    <row r="7">
      <c r="A7" t="inlineStr">
        <is>
          <t xml:space="preserve">Specimen cups (case of 100)</t>
        </is>
      </c>
      <c r="B7" s="9">
        <v>100</v>
      </c>
      <c r="C7" s="9">
        <v>85</v>
      </c>
      <c r="D7" s="9">
        <v>30</v>
      </c>
      <c r="E7" s="9">
        <v>2</v>
      </c>
      <c r="F7" s="7">
        <f>IF(D7&gt;0,ROUND(C7/D7,1),"")</f>
        <v>2.8</v>
      </c>
      <c r="G7" t="str">
        <f>IF(F7="","No use logged",IF(F7&lt;=E7+$C$14,"Reorder","OK"))</f>
        <v>Reorder</v>
      </c>
      <c r="H7" s="9">
        <f>IF(G7="Reorder",ROUNDUP(MAX(0,$C$15*D7-C7)/B7,0),0)</f>
        <v>1</v>
      </c>
      <c r="I7" s="3">
        <v>31</v>
      </c>
      <c r="J7" s="3">
        <f>ROUND(H7*I7,2)</f>
        <v>31</v>
      </c>
    </row>
    <row r="8">
      <c r="A8" t="inlineStr">
        <is>
          <t xml:space="preserve">Sterilization pouches (box of 200)</t>
        </is>
      </c>
      <c r="B8" s="9">
        <v>200</v>
      </c>
      <c r="C8" s="9">
        <v>900</v>
      </c>
      <c r="D8" s="9">
        <v>150</v>
      </c>
      <c r="E8" s="9">
        <v>1</v>
      </c>
      <c r="F8" s="7">
        <f>IF(D8&gt;0,ROUND(C8/D8,1),"")</f>
        <v>6</v>
      </c>
      <c r="G8" t="str">
        <f>IF(F8="","No use logged",IF(F8&lt;=E8+$C$14,"Reorder","OK"))</f>
        <v>OK</v>
      </c>
      <c r="H8" s="9">
        <f>IF(G8="Reorder",ROUNDUP(MAX(0,$C$15*D8-C8)/B8,0),0)</f>
        <v>0</v>
      </c>
      <c r="I8" s="3">
        <v>12.4</v>
      </c>
      <c r="J8" s="3">
        <f>ROUND(H8*I8,2)</f>
        <v>0</v>
      </c>
    </row>
    <row r="9">
      <c r="A9" t="inlineStr">
        <is>
          <t xml:space="preserve">Patient bibs (case of 500)</t>
        </is>
      </c>
      <c r="B9" s="9">
        <v>500</v>
      </c>
      <c r="C9" s="9">
        <v>350</v>
      </c>
      <c r="D9" s="9">
        <v>220</v>
      </c>
      <c r="E9" s="9">
        <v>1</v>
      </c>
      <c r="F9" s="7">
        <f>IF(D9&gt;0,ROUND(C9/D9,1),"")</f>
        <v>1.6</v>
      </c>
      <c r="G9" t="str">
        <f>IF(F9="","No use logged",IF(F9&lt;=E9+$C$14,"Reorder","OK"))</f>
        <v>Reorder</v>
      </c>
      <c r="H9" s="9">
        <f>IF(G9="Reorder",ROUNDUP(MAX(0,$C$15*D9-C9)/B9,0),0)</f>
        <v>2</v>
      </c>
      <c r="I9" s="3">
        <v>29.95</v>
      </c>
      <c r="J9" s="3">
        <f>ROUND(H9*I9,2)</f>
        <v>59.9</v>
      </c>
    </row>
    <row r="10">
      <c r="A10" t="inlineStr">
        <is>
          <t xml:space="preserve">Printer paper (case of 10 reams)</t>
        </is>
      </c>
      <c r="B10" s="9">
        <v>10</v>
      </c>
      <c r="C10" s="9">
        <v>18</v>
      </c>
      <c r="D10" s="9">
        <v>5</v>
      </c>
      <c r="E10" s="9">
        <v>1</v>
      </c>
      <c r="F10" s="7">
        <f>IF(D10&gt;0,ROUND(C10/D10,1),"")</f>
        <v>3.6</v>
      </c>
      <c r="G10" t="str">
        <f>IF(F10="","No use logged",IF(F10&lt;=E10+$C$14,"Reorder","OK"))</f>
        <v>OK</v>
      </c>
      <c r="H10" s="9">
        <f>IF(G10="Reorder",ROUNDUP(MAX(0,$C$15*D10-C10)/B10,0),0)</f>
        <v>0</v>
      </c>
      <c r="I10" s="3">
        <v>42</v>
      </c>
      <c r="J10" s="3">
        <f>ROUND(H10*I10,2)</f>
        <v>0</v>
      </c>
    </row>
    <row r="11">
      <c r="A11" t="inlineStr">
        <is>
          <t xml:space="preserve">Appointment reminder cards (pack of 250)</t>
        </is>
      </c>
      <c r="B11" s="9">
        <v>250</v>
      </c>
      <c r="C11" s="9">
        <v>60</v>
      </c>
      <c r="D11" s="9">
        <v>75</v>
      </c>
      <c r="E11" s="9">
        <v>2</v>
      </c>
      <c r="F11" s="7">
        <f>IF(D11&gt;0,ROUND(C11/D11,1),"")</f>
        <v>0.8</v>
      </c>
      <c r="G11" t="str">
        <f>IF(F11="","No use logged",IF(F11&lt;=E11+$C$14,"Reorder","OK"))</f>
        <v>Reorder</v>
      </c>
      <c r="H11" s="9">
        <f>IF(G11="Reorder",ROUNDUP(MAX(0,$C$15*D11-C11)/B11,0),0)</f>
        <v>2</v>
      </c>
      <c r="I11" s="3">
        <v>18</v>
      </c>
      <c r="J11" s="3">
        <f>ROUND(H11*I11,2)</f>
        <v>36</v>
      </c>
    </row>
    <row r="14">
      <c r="A14" t="inlineStr">
        <is>
          <t xml:space="preserve">Safety buffer (weeks)</t>
        </is>
      </c>
      <c r="C14" s="9">
        <v>1</v>
      </c>
    </row>
    <row r="15">
      <c r="A15" t="inlineStr">
        <is>
          <t xml:space="preserve">Order up to (weeks of use)</t>
        </is>
      </c>
      <c r="C15" s="9">
        <v>6</v>
      </c>
    </row>
    <row r="17">
      <c r="A17" s="2" t="inlineStr">
        <is>
          <t xml:space="preserve">Items to reorder</t>
        </is>
      </c>
      <c r="C17" s="10">
        <f>COUNTIF(G2:G11,"Reorder")</f>
        <v>6</v>
      </c>
    </row>
    <row r="18">
      <c r="A18" s="2" t="inlineStr">
        <is>
          <t xml:space="preserve">Total order cost</t>
        </is>
      </c>
      <c r="C18" s="4">
        <f>SUM(J2:J11)</f>
        <v>428.8</v>
      </c>
    </row>
    <row r="19">
      <c r="A19" s="2" t="inlineStr">
        <is>
          <t xml:space="preserve">Runs out first</t>
        </is>
      </c>
      <c r="C19" s="10" t="str">
        <f>INDEX(A2:A11,MATCH(MIN(F2:F11),F2:F11,0))</f>
        <v>Appointment reminder cards (pack of 250)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medical office supply inventory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