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ging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38.7" customWidth="1"/>
    <col min="2" max="2" width="12.7" customWidth="1"/>
    <col min="3" max="3" width="20.7" customWidth="1"/>
    <col min="4" max="4" width="15.7" customWidth="1"/>
    <col min="5" max="5" width="11.7" customWidth="1"/>
    <col min="6" max="6" width="11.7" customWidth="1"/>
    <col min="7" max="7" width="11.7" customWidth="1"/>
    <col min="8" max="8" width="12.7" customWidth="1"/>
    <col min="9" max="9" width="15.7" customWidth="1"/>
  </cols>
  <sheetData>
    <row r="1">
      <c r="A1" s="2" t="inlineStr">
        <is>
          <t xml:space="preserve">Claims aging report</t>
        </is>
      </c>
    </row>
    <row r="2">
      <c r="A2" t="inlineStr">
        <is>
          <t xml:space="preserve">As of</t>
        </is>
      </c>
      <c r="B2" s="5">
        <v>46326</v>
      </c>
    </row>
    <row r="4">
      <c r="A4" s="2" t="inlineStr">
        <is>
          <t xml:space="preserve">Claim #</t>
        </is>
      </c>
      <c r="B4" s="2" t="inlineStr">
        <is>
          <t xml:space="preserve">Patient ID</t>
        </is>
      </c>
      <c r="C4" s="4" t="inlineStr">
        <is>
          <t xml:space="preserve">Payer</t>
        </is>
      </c>
      <c r="D4" s="6" t="inlineStr">
        <is>
          <t xml:space="preserve">Date of service</t>
        </is>
      </c>
      <c r="E4" s="4" t="inlineStr">
        <is>
          <t xml:space="preserve">Billed</t>
        </is>
      </c>
      <c r="F4" s="4" t="inlineStr">
        <is>
          <t xml:space="preserve">Paid</t>
        </is>
      </c>
      <c r="G4" s="4" t="inlineStr">
        <is>
          <t xml:space="preserve">Balance</t>
        </is>
      </c>
      <c r="H4" s="10" t="inlineStr">
        <is>
          <t xml:space="preserve">Days outstanding</t>
        </is>
      </c>
      <c r="I4" s="2" t="inlineStr">
        <is>
          <t xml:space="preserve">Aging bucket</t>
        </is>
      </c>
    </row>
    <row r="5">
      <c r="A5" t="inlineStr">
        <is>
          <t xml:space="preserve">CL-50211</t>
        </is>
      </c>
      <c r="B5" t="inlineStr">
        <is>
          <t xml:space="preserve">P-1042</t>
        </is>
      </c>
      <c r="C5" s="3" t="inlineStr">
        <is>
          <t xml:space="preserve">Commercial plan A</t>
        </is>
      </c>
      <c r="D5" s="5">
        <v>46315</v>
      </c>
      <c r="E5" s="3">
        <v>240</v>
      </c>
      <c r="F5" s="3">
        <v>0</v>
      </c>
      <c r="G5" s="3">
        <f>E5-F5</f>
        <v>240</v>
      </c>
      <c r="H5" s="9">
        <f>IF(G5&lt;=0,"",$B$2-D5)</f>
        <v>11</v>
      </c>
      <c r="I5" t="str">
        <f>IF(H5="","Paid",IF(H5&lt;=30,"0-30 days",IF(H5&lt;=60,"31-60 days",IF(H5&lt;=90,"61-90 days",IF(H5&lt;=120,"91-120 days","Over 120 days")))))</f>
        <v>0-30 days</v>
      </c>
    </row>
    <row r="6">
      <c r="A6" t="inlineStr">
        <is>
          <t xml:space="preserve">CL-50198</t>
        </is>
      </c>
      <c r="B6" t="inlineStr">
        <is>
          <t xml:space="preserve">P-1213</t>
        </is>
      </c>
      <c r="C6" s="3" t="inlineStr">
        <is>
          <t xml:space="preserve">Medicare</t>
        </is>
      </c>
      <c r="D6" s="5">
        <v>46281</v>
      </c>
      <c r="E6" s="3">
        <v>410</v>
      </c>
      <c r="F6" s="3">
        <v>0</v>
      </c>
      <c r="G6" s="3">
        <f>E6-F6</f>
        <v>410</v>
      </c>
      <c r="H6" s="9">
        <f>IF(G6&lt;=0,"",$B$2-D6)</f>
        <v>45</v>
      </c>
      <c r="I6" t="str">
        <f>IF(H6="","Paid",IF(H6&lt;=30,"0-30 days",IF(H6&lt;=60,"31-60 days",IF(H6&lt;=90,"61-90 days",IF(H6&lt;=120,"91-120 days","Over 120 days")))))</f>
        <v>31-60 days</v>
      </c>
    </row>
    <row r="7">
      <c r="A7" t="inlineStr">
        <is>
          <t xml:space="preserve">CL-50176</t>
        </is>
      </c>
      <c r="B7" t="inlineStr">
        <is>
          <t xml:space="preserve">P-1150</t>
        </is>
      </c>
      <c r="C7" s="3" t="inlineStr">
        <is>
          <t xml:space="preserve">Self-pay</t>
        </is>
      </c>
      <c r="D7" s="5">
        <v>46293</v>
      </c>
      <c r="E7" s="3">
        <v>95</v>
      </c>
      <c r="F7" s="3">
        <v>0</v>
      </c>
      <c r="G7" s="3">
        <f>E7-F7</f>
        <v>95</v>
      </c>
      <c r="H7" s="9">
        <f>IF(G7&lt;=0,"",$B$2-D7)</f>
        <v>33</v>
      </c>
      <c r="I7" t="str">
        <f>IF(H7="","Paid",IF(H7&lt;=30,"0-30 days",IF(H7&lt;=60,"31-60 days",IF(H7&lt;=90,"61-90 days",IF(H7&lt;=120,"91-120 days","Over 120 days")))))</f>
        <v>31-60 days</v>
      </c>
    </row>
    <row r="8">
      <c r="A8" t="inlineStr">
        <is>
          <t xml:space="preserve">CL-50140</t>
        </is>
      </c>
      <c r="B8" t="inlineStr">
        <is>
          <t xml:space="preserve">P-1222</t>
        </is>
      </c>
      <c r="C8" s="3" t="inlineStr">
        <is>
          <t xml:space="preserve">Commercial plan B</t>
        </is>
      </c>
      <c r="D8" s="5">
        <v>46254</v>
      </c>
      <c r="E8" s="3">
        <v>520</v>
      </c>
      <c r="F8" s="3">
        <v>340</v>
      </c>
      <c r="G8" s="3">
        <f>E8-F8</f>
        <v>180</v>
      </c>
      <c r="H8" s="9">
        <f>IF(G8&lt;=0,"",$B$2-D8)</f>
        <v>72</v>
      </c>
      <c r="I8" t="str">
        <f>IF(H8="","Paid",IF(H8&lt;=30,"0-30 days",IF(H8&lt;=60,"31-60 days",IF(H8&lt;=90,"61-90 days",IF(H8&lt;=120,"91-120 days","Over 120 days")))))</f>
        <v>61-90 days</v>
      </c>
    </row>
    <row r="9">
      <c r="A9" t="inlineStr">
        <is>
          <t xml:space="preserve">CL-50102</t>
        </is>
      </c>
      <c r="B9" t="inlineStr">
        <is>
          <t xml:space="preserve">P-0954</t>
        </is>
      </c>
      <c r="C9" s="3" t="inlineStr">
        <is>
          <t xml:space="preserve">Self-pay</t>
        </is>
      </c>
      <c r="D9" s="5">
        <v>46231</v>
      </c>
      <c r="E9" s="3">
        <v>120</v>
      </c>
      <c r="F9" s="3">
        <v>0</v>
      </c>
      <c r="G9" s="3">
        <f>E9-F9</f>
        <v>120</v>
      </c>
      <c r="H9" s="9">
        <f>IF(G9&lt;=0,"",$B$2-D9)</f>
        <v>95</v>
      </c>
      <c r="I9" t="str">
        <f>IF(H9="","Paid",IF(H9&lt;=30,"0-30 days",IF(H9&lt;=60,"31-60 days",IF(H9&lt;=90,"61-90 days",IF(H9&lt;=120,"91-120 days","Over 120 days")))))</f>
        <v>91-120 days</v>
      </c>
    </row>
    <row r="10">
      <c r="A10" t="inlineStr">
        <is>
          <t xml:space="preserve">CL-50233</t>
        </is>
      </c>
      <c r="B10" t="inlineStr">
        <is>
          <t xml:space="preserve">P-1189</t>
        </is>
      </c>
      <c r="C10" s="3" t="inlineStr">
        <is>
          <t xml:space="preserve">Commercial plan A</t>
        </is>
      </c>
      <c r="D10" s="5">
        <v>46305</v>
      </c>
      <c r="E10" s="3">
        <v>365</v>
      </c>
      <c r="F10" s="3">
        <v>0</v>
      </c>
      <c r="G10" s="3">
        <f>E10-F10</f>
        <v>365</v>
      </c>
      <c r="H10" s="9">
        <f>IF(G10&lt;=0,"",$B$2-D10)</f>
        <v>21</v>
      </c>
      <c r="I10" t="str">
        <f>IF(H10="","Paid",IF(H10&lt;=30,"0-30 days",IF(H10&lt;=60,"31-60 days",IF(H10&lt;=90,"61-90 days",IF(H10&lt;=120,"91-120 days","Over 120 days")))))</f>
        <v>0-30 days</v>
      </c>
    </row>
    <row r="11">
      <c r="A11" t="inlineStr">
        <is>
          <t xml:space="preserve">CL-50089</t>
        </is>
      </c>
      <c r="B11" t="inlineStr">
        <is>
          <t xml:space="preserve">P-0871</t>
        </is>
      </c>
      <c r="C11" s="3" t="inlineStr">
        <is>
          <t xml:space="preserve">Commercial plan B</t>
        </is>
      </c>
      <c r="D11" s="5">
        <v>46188</v>
      </c>
      <c r="E11" s="3">
        <v>610</v>
      </c>
      <c r="F11" s="3">
        <v>0</v>
      </c>
      <c r="G11" s="3">
        <f>E11-F11</f>
        <v>610</v>
      </c>
      <c r="H11" s="9">
        <f>IF(G11&lt;=0,"",$B$2-D11)</f>
        <v>138</v>
      </c>
      <c r="I11" t="str">
        <f>IF(H11="","Paid",IF(H11&lt;=30,"0-30 days",IF(H11&lt;=60,"31-60 days",IF(H11&lt;=90,"61-90 days",IF(H11&lt;=120,"91-120 days","Over 120 days")))))</f>
        <v>Over 120 days</v>
      </c>
    </row>
    <row r="12">
      <c r="A12" t="inlineStr">
        <is>
          <t xml:space="preserve">CL-50150</t>
        </is>
      </c>
      <c r="B12" t="inlineStr">
        <is>
          <t xml:space="preserve">P-0988</t>
        </is>
      </c>
      <c r="C12" s="3" t="inlineStr">
        <is>
          <t xml:space="preserve">Medicare</t>
        </is>
      </c>
      <c r="D12" s="5">
        <v>46262</v>
      </c>
      <c r="E12" s="3">
        <v>285</v>
      </c>
      <c r="F12" s="3">
        <v>285</v>
      </c>
      <c r="G12" s="3">
        <f>E12-F12</f>
        <v>0</v>
      </c>
      <c r="H12" s="9" t="str">
        <f>IF(G12&lt;=0,"",$B$2-D12)</f>
        <v/>
      </c>
      <c r="I12" t="str">
        <f>IF(H12="","Paid",IF(H12&lt;=30,"0-30 days",IF(H12&lt;=60,"31-60 days",IF(H12&lt;=90,"61-90 days",IF(H12&lt;=120,"91-120 days","Over 120 days")))))</f>
        <v>Paid</v>
      </c>
    </row>
    <row r="13">
      <c r="A13" t="inlineStr">
        <is>
          <t xml:space="preserve">CL-50215</t>
        </is>
      </c>
      <c r="B13" t="inlineStr">
        <is>
          <t xml:space="preserve">P-1301</t>
        </is>
      </c>
      <c r="C13" s="3" t="inlineStr">
        <is>
          <t xml:space="preserve">Medicaid</t>
        </is>
      </c>
      <c r="D13" s="5">
        <v>46297</v>
      </c>
      <c r="E13" s="3">
        <v>150</v>
      </c>
      <c r="F13" s="3">
        <v>0</v>
      </c>
      <c r="G13" s="3">
        <f>E13-F13</f>
        <v>150</v>
      </c>
      <c r="H13" s="9">
        <f>IF(G13&lt;=0,"",$B$2-D13)</f>
        <v>29</v>
      </c>
      <c r="I13" t="str">
        <f>IF(H13="","Paid",IF(H13&lt;=30,"0-30 days",IF(H13&lt;=60,"31-60 days",IF(H13&lt;=90,"61-90 days",IF(H13&lt;=120,"91-120 days","Over 120 days")))))</f>
        <v>0-30 days</v>
      </c>
    </row>
    <row r="14">
      <c r="A14" t="inlineStr">
        <is>
          <t xml:space="preserve">CL-50120</t>
        </is>
      </c>
      <c r="B14" t="inlineStr">
        <is>
          <t xml:space="preserve">P-1107</t>
        </is>
      </c>
      <c r="C14" s="3" t="inlineStr">
        <is>
          <t xml:space="preserve">Commercial plan A</t>
        </is>
      </c>
      <c r="D14" s="5">
        <v>46217</v>
      </c>
      <c r="E14" s="3">
        <v>430</v>
      </c>
      <c r="F14" s="3">
        <v>215</v>
      </c>
      <c r="G14" s="3">
        <f>E14-F14</f>
        <v>215</v>
      </c>
      <c r="H14" s="9">
        <f>IF(G14&lt;=0,"",$B$2-D14)</f>
        <v>109</v>
      </c>
      <c r="I14" t="str">
        <f>IF(H14="","Paid",IF(H14&lt;=30,"0-30 days",IF(H14&lt;=60,"31-60 days",IF(H14&lt;=90,"61-90 days",IF(H14&lt;=120,"91-120 days","Over 120 days")))))</f>
        <v>91-120 days</v>
      </c>
    </row>
    <row r="16">
      <c r="A16" s="2" t="inlineStr">
        <is>
          <t xml:space="preserve">Bucket</t>
        </is>
      </c>
      <c r="B16" s="2" t="inlineStr">
        <is>
          <t xml:space="preserve">Claims</t>
        </is>
      </c>
      <c r="C16" s="4" t="inlineStr">
        <is>
          <t xml:space="preserve">Balance</t>
        </is>
      </c>
      <c r="D16" s="6" t="inlineStr">
        <is>
          <t xml:space="preserve">% of A/R</t>
        </is>
      </c>
    </row>
    <row r="17">
      <c r="A17" t="inlineStr">
        <is>
          <t xml:space="preserve">0-30 days</t>
        </is>
      </c>
      <c r="B17" s="9">
        <f>COUNTIF($I$5:$I$14,A17)</f>
        <v>3</v>
      </c>
      <c r="C17" s="3">
        <f>SUMIF($I$5:$I$14,A17,$G$5:$G$14)</f>
        <v>755</v>
      </c>
      <c r="D17" s="13">
        <f>IF($C$22&gt;0,C17/$C$22,0)</f>
        <v>0.316561844863732</v>
      </c>
    </row>
    <row r="18">
      <c r="A18" t="inlineStr">
        <is>
          <t xml:space="preserve">31-60 days</t>
        </is>
      </c>
      <c r="B18" s="9">
        <f>COUNTIF($I$5:$I$14,A18)</f>
        <v>2</v>
      </c>
      <c r="C18" s="3">
        <f>SUMIF($I$5:$I$14,A18,$G$5:$G$14)</f>
        <v>505</v>
      </c>
      <c r="D18" s="13">
        <f>IF($C$22&gt;0,C18/$C$22,0)</f>
        <v>0.211740041928721</v>
      </c>
    </row>
    <row r="19">
      <c r="A19" t="inlineStr">
        <is>
          <t xml:space="preserve">61-90 days</t>
        </is>
      </c>
      <c r="B19" s="9">
        <f>COUNTIF($I$5:$I$14,A19)</f>
        <v>1</v>
      </c>
      <c r="C19" s="3">
        <f>SUMIF($I$5:$I$14,A19,$G$5:$G$14)</f>
        <v>180</v>
      </c>
      <c r="D19" s="13">
        <f>IF($C$22&gt;0,C19/$C$22,0)</f>
        <v>0.0754716981132075</v>
      </c>
    </row>
    <row r="20">
      <c r="A20" t="inlineStr">
        <is>
          <t xml:space="preserve">91-120 days</t>
        </is>
      </c>
      <c r="B20" s="9">
        <f>COUNTIF($I$5:$I$14,A20)</f>
        <v>2</v>
      </c>
      <c r="C20" s="3">
        <f>SUMIF($I$5:$I$14,A20,$G$5:$G$14)</f>
        <v>335</v>
      </c>
      <c r="D20" s="13">
        <f>IF($C$22&gt;0,C20/$C$22,0)</f>
        <v>0.140461215932914</v>
      </c>
    </row>
    <row r="21">
      <c r="A21" t="inlineStr">
        <is>
          <t xml:space="preserve">Over 120 days</t>
        </is>
      </c>
      <c r="B21" s="9">
        <f>COUNTIF($I$5:$I$14,A21)</f>
        <v>1</v>
      </c>
      <c r="C21" s="3">
        <f>SUMIF($I$5:$I$14,A21,$G$5:$G$14)</f>
        <v>610</v>
      </c>
      <c r="D21" s="13">
        <f>IF($C$22&gt;0,C21/$C$22,0)</f>
        <v>0.255765199161426</v>
      </c>
    </row>
    <row r="22">
      <c r="A22" s="2" t="inlineStr">
        <is>
          <t xml:space="preserve">Total open</t>
        </is>
      </c>
      <c r="B22" s="10">
        <f>SUM(B17:B21)</f>
        <v>9</v>
      </c>
      <c r="C22" s="4">
        <f>SUM(C17:C21)</f>
        <v>2385</v>
      </c>
      <c r="D22" s="14">
        <f>SUM(D17:D21)</f>
        <v>1</v>
      </c>
    </row>
    <row r="24">
      <c r="A24" s="2" t="inlineStr">
        <is>
          <t xml:space="preserve">Payer</t>
        </is>
      </c>
      <c r="C24" s="4" t="inlineStr">
        <is>
          <t xml:space="preserve">Open balance</t>
        </is>
      </c>
    </row>
    <row r="25">
      <c r="A25" t="inlineStr">
        <is>
          <t xml:space="preserve">Commercial plan A</t>
        </is>
      </c>
      <c r="C25" s="3">
        <f>SUMIF($C$5:$C$14,A25,$G$5:$G$14)</f>
        <v>820</v>
      </c>
    </row>
    <row r="26">
      <c r="A26" t="inlineStr">
        <is>
          <t xml:space="preserve">Commercial plan B</t>
        </is>
      </c>
      <c r="C26" s="3">
        <f>SUMIF($C$5:$C$14,A26,$G$5:$G$14)</f>
        <v>790</v>
      </c>
    </row>
    <row r="27">
      <c r="A27" t="inlineStr">
        <is>
          <t xml:space="preserve">Medicare</t>
        </is>
      </c>
      <c r="C27" s="3">
        <f>SUMIF($C$5:$C$14,A27,$G$5:$G$14)</f>
        <v>410</v>
      </c>
    </row>
    <row r="28">
      <c r="A28" t="inlineStr">
        <is>
          <t xml:space="preserve">Medicaid</t>
        </is>
      </c>
      <c r="C28" s="3">
        <f>SUMIF($C$5:$C$14,A28,$G$5:$G$14)</f>
        <v>150</v>
      </c>
    </row>
    <row r="29">
      <c r="A29" t="inlineStr">
        <is>
          <t xml:space="preserve">Self-pay</t>
        </is>
      </c>
      <c r="C29" s="3">
        <f>SUMIF($C$5:$C$14,A29,$G$5:$G$14)</f>
        <v>215</v>
      </c>
    </row>
    <row r="31">
      <c r="A31" t="inlineStr">
        <is>
          <t xml:space="preserve">Average days outstanding (weighted by $)</t>
        </is>
      </c>
      <c r="C31" s="7">
        <f>ROUND(SUMPRODUCT(G5:G14,H5:H14)/SUM(G5:G14),1)</f>
        <v>70.5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medical billing aging report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