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mpaig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24.7" customWidth="1"/>
    <col min="2" max="2" width="15.7" customWidth="1"/>
    <col min="3" max="3" width="12.7" customWidth="1"/>
    <col min="4" max="4" width="13.7" customWidth="1"/>
    <col min="5" max="5" width="11.7" customWidth="1"/>
    <col min="6" max="6" width="12.7" customWidth="1"/>
    <col min="7" max="7" width="12.7" customWidth="1"/>
    <col min="8" max="8" width="11.7" customWidth="1"/>
    <col min="9" max="9" width="9.7" customWidth="1"/>
  </cols>
  <sheetData>
    <row r="1">
      <c r="A1" s="2" t="inlineStr">
        <is>
          <t xml:space="preserve">Campaign performance</t>
        </is>
      </c>
    </row>
    <row r="2">
      <c r="A2" t="inlineStr">
        <is>
          <t xml:space="preserve">Month</t>
        </is>
      </c>
      <c r="B2" s="5">
        <v>46296</v>
      </c>
    </row>
    <row r="3">
      <c r="A3" t="inlineStr">
        <is>
          <t xml:space="preserve">Monthly budget</t>
        </is>
      </c>
      <c r="B3" s="3">
        <v>15000</v>
      </c>
    </row>
    <row r="4">
      <c r="A4" t="inlineStr">
        <is>
          <t xml:space="preserve">Data through</t>
        </is>
      </c>
      <c r="B4" s="5">
        <v>46315</v>
      </c>
    </row>
    <row r="6">
      <c r="A6" s="2" t="inlineStr">
        <is>
          <t xml:space="preserve">Campaign</t>
        </is>
      </c>
      <c r="B6" s="2" t="inlineStr">
        <is>
          <t xml:space="preserve">Channel</t>
        </is>
      </c>
      <c r="C6" s="4" t="inlineStr">
        <is>
          <t xml:space="preserve">Spend</t>
        </is>
      </c>
      <c r="D6" s="10" t="inlineStr">
        <is>
          <t xml:space="preserve">Impressions</t>
        </is>
      </c>
      <c r="E6" s="10" t="inlineStr">
        <is>
          <t xml:space="preserve">Clicks</t>
        </is>
      </c>
      <c r="F6" s="10" t="inlineStr">
        <is>
          <t xml:space="preserve">Conversions</t>
        </is>
      </c>
      <c r="G6" s="4" t="inlineStr">
        <is>
          <t xml:space="preserve">Revenue</t>
        </is>
      </c>
      <c r="H6" s="4" t="inlineStr">
        <is>
          <t xml:space="preserve">CPA</t>
        </is>
      </c>
      <c r="I6" s="12" t="inlineStr">
        <is>
          <t xml:space="preserve">ROAS</t>
        </is>
      </c>
    </row>
    <row r="7">
      <c r="A7" t="inlineStr">
        <is>
          <t xml:space="preserve">fall-sale-search</t>
        </is>
      </c>
      <c r="B7" t="inlineStr">
        <is>
          <t xml:space="preserve">Google Ads</t>
        </is>
      </c>
      <c r="C7" s="3">
        <v>2850</v>
      </c>
      <c r="D7" s="9">
        <v>48200</v>
      </c>
      <c r="E7" s="9">
        <v>2410</v>
      </c>
      <c r="F7" s="9">
        <v>96</v>
      </c>
      <c r="G7" s="3">
        <v>9120</v>
      </c>
      <c r="H7" s="3">
        <f>IF(F7&gt;0,ROUND(C7/F7,2),"")</f>
        <v>29.69</v>
      </c>
      <c r="I7" s="11">
        <f>IF(C7&gt;0,ROUND(G7/C7,2),"")</f>
        <v>3.2</v>
      </c>
    </row>
    <row r="8">
      <c r="A8" t="inlineStr">
        <is>
          <t xml:space="preserve">fall-sale-shopping</t>
        </is>
      </c>
      <c r="B8" t="inlineStr">
        <is>
          <t xml:space="preserve">Google Ads</t>
        </is>
      </c>
      <c r="C8" s="3">
        <v>1920</v>
      </c>
      <c r="D8" s="9">
        <v>61500</v>
      </c>
      <c r="E8" s="9">
        <v>1845</v>
      </c>
      <c r="F8" s="9">
        <v>71</v>
      </c>
      <c r="G8" s="3">
        <v>6390</v>
      </c>
      <c r="H8" s="3">
        <f>IF(F8&gt;0,ROUND(C8/F8,2),"")</f>
        <v>27.04</v>
      </c>
      <c r="I8" s="11">
        <f>IF(C8&gt;0,ROUND(G8/C8,2),"")</f>
        <v>3.33</v>
      </c>
    </row>
    <row r="9">
      <c r="A9" t="inlineStr">
        <is>
          <t xml:space="preserve">brand-search</t>
        </is>
      </c>
      <c r="B9" t="inlineStr">
        <is>
          <t xml:space="preserve">Google Ads</t>
        </is>
      </c>
      <c r="C9" s="3">
        <v>410</v>
      </c>
      <c r="D9" s="9">
        <v>9800</v>
      </c>
      <c r="E9" s="9">
        <v>1260</v>
      </c>
      <c r="F9" s="9">
        <v>88</v>
      </c>
      <c r="G9" s="3">
        <v>7920</v>
      </c>
      <c r="H9" s="3">
        <f>IF(F9&gt;0,ROUND(C9/F9,2),"")</f>
        <v>4.66</v>
      </c>
      <c r="I9" s="11">
        <f>IF(C9&gt;0,ROUND(G9/C9,2),"")</f>
        <v>19.32</v>
      </c>
    </row>
    <row r="10">
      <c r="A10" t="inlineStr">
        <is>
          <t xml:space="preserve">fall-sale-prospecting</t>
        </is>
      </c>
      <c r="B10" t="inlineStr">
        <is>
          <t xml:space="preserve">Meta Ads</t>
        </is>
      </c>
      <c r="C10" s="3">
        <v>2240</v>
      </c>
      <c r="D10" s="9">
        <v>186000</v>
      </c>
      <c r="E10" s="9">
        <v>2050</v>
      </c>
      <c r="F10" s="9">
        <v>39</v>
      </c>
      <c r="G10" s="3">
        <v>3120</v>
      </c>
      <c r="H10" s="3">
        <f>IF(F10&gt;0,ROUND(C10/F10,2),"")</f>
        <v>57.44</v>
      </c>
      <c r="I10" s="11">
        <f>IF(C10&gt;0,ROUND(G10/C10,2),"")</f>
        <v>1.39</v>
      </c>
    </row>
    <row r="11">
      <c r="A11" t="inlineStr">
        <is>
          <t xml:space="preserve">retargeting-30d</t>
        </is>
      </c>
      <c r="B11" t="inlineStr">
        <is>
          <t xml:space="preserve">Meta Ads</t>
        </is>
      </c>
      <c r="C11" s="3">
        <v>960</v>
      </c>
      <c r="D11" s="9">
        <v>52400</v>
      </c>
      <c r="E11" s="9">
        <v>1130</v>
      </c>
      <c r="F11" s="9">
        <v>47</v>
      </c>
      <c r="G11" s="3">
        <v>4465</v>
      </c>
      <c r="H11" s="3">
        <f>IF(F11&gt;0,ROUND(C11/F11,2),"")</f>
        <v>20.43</v>
      </c>
      <c r="I11" s="11">
        <f>IF(C11&gt;0,ROUND(G11/C11,2),"")</f>
        <v>4.65</v>
      </c>
    </row>
    <row r="12">
      <c r="A12" t="inlineStr">
        <is>
          <t xml:space="preserve">retargeting-7d</t>
        </is>
      </c>
      <c r="B12" t="inlineStr">
        <is>
          <t xml:space="preserve">Meta Ads</t>
        </is>
      </c>
      <c r="C12" s="3">
        <v>640</v>
      </c>
      <c r="D12" s="9">
        <v>28100</v>
      </c>
      <c r="E12" s="9">
        <v>690</v>
      </c>
      <c r="F12" s="9">
        <v>31</v>
      </c>
      <c r="G12" s="3">
        <v>2945</v>
      </c>
      <c r="H12" s="3">
        <f>IF(F12&gt;0,ROUND(C12/F12,2),"")</f>
        <v>20.65</v>
      </c>
      <c r="I12" s="11">
        <f>IF(C12&gt;0,ROUND(G12/C12,2),"")</f>
        <v>4.6</v>
      </c>
    </row>
    <row r="13">
      <c r="A13" t="inlineStr">
        <is>
          <t xml:space="preserve">creator-collab</t>
        </is>
      </c>
      <c r="B13" t="inlineStr">
        <is>
          <t xml:space="preserve">TikTok Ads</t>
        </is>
      </c>
      <c r="C13" s="3">
        <v>1500</v>
      </c>
      <c r="D13" s="9">
        <v>240000</v>
      </c>
      <c r="E13" s="9">
        <v>1920</v>
      </c>
      <c r="F13" s="9">
        <v>22</v>
      </c>
      <c r="G13" s="3">
        <v>1650</v>
      </c>
      <c r="H13" s="3">
        <f>IF(F13&gt;0,ROUND(C13/F13,2),"")</f>
        <v>68.18</v>
      </c>
      <c r="I13" s="11">
        <f>IF(C13&gt;0,ROUND(G13/C13,2),"")</f>
        <v>1.1</v>
      </c>
    </row>
    <row r="14">
      <c r="A14" t="inlineStr">
        <is>
          <t xml:space="preserve">fall-sale-pins</t>
        </is>
      </c>
      <c r="B14" t="inlineStr">
        <is>
          <t xml:space="preserve">Pinterest Ads</t>
        </is>
      </c>
      <c r="C14" s="3">
        <v>780</v>
      </c>
      <c r="D14" s="9">
        <v>95000</v>
      </c>
      <c r="E14" s="9">
        <v>1140</v>
      </c>
      <c r="F14" s="9">
        <v>18</v>
      </c>
      <c r="G14" s="3">
        <v>1530</v>
      </c>
      <c r="H14" s="3">
        <f>IF(F14&gt;0,ROUND(C14/F14,2),"")</f>
        <v>43.33</v>
      </c>
      <c r="I14" s="11">
        <f>IF(C14&gt;0,ROUND(G14/C14,2),"")</f>
        <v>1.96</v>
      </c>
    </row>
    <row r="15">
      <c r="A15" t="inlineStr">
        <is>
          <t xml:space="preserve">newsletter-oct-a</t>
        </is>
      </c>
      <c r="B15" t="inlineStr">
        <is>
          <t xml:space="preserve">Email</t>
        </is>
      </c>
      <c r="C15" s="3">
        <v>60</v>
      </c>
      <c r="D15" s="9">
        <v>9000</v>
      </c>
      <c r="E15" s="9">
        <v>342</v>
      </c>
      <c r="F15" s="9">
        <v>21</v>
      </c>
      <c r="G15" s="3">
        <v>1995</v>
      </c>
      <c r="H15" s="3">
        <f>IF(F15&gt;0,ROUND(C15/F15,2),"")</f>
        <v>2.86</v>
      </c>
      <c r="I15" s="11">
        <f>IF(C15&gt;0,ROUND(G15/C15,2),"")</f>
        <v>33.25</v>
      </c>
    </row>
    <row r="16">
      <c r="A16" t="inlineStr">
        <is>
          <t xml:space="preserve">newsletter-oct-b</t>
        </is>
      </c>
      <c r="B16" t="inlineStr">
        <is>
          <t xml:space="preserve">Email</t>
        </is>
      </c>
      <c r="C16" s="3">
        <v>60</v>
      </c>
      <c r="D16" s="9">
        <v>9000</v>
      </c>
      <c r="E16" s="9">
        <v>459</v>
      </c>
      <c r="F16" s="9">
        <v>26</v>
      </c>
      <c r="G16" s="3">
        <v>2470</v>
      </c>
      <c r="H16" s="3">
        <f>IF(F16&gt;0,ROUND(C16/F16,2),"")</f>
        <v>2.31</v>
      </c>
      <c r="I16" s="11">
        <f>IF(C16&gt;0,ROUND(G16/C16,2),"")</f>
        <v>41.17</v>
      </c>
    </row>
    <row r="17">
      <c r="H17" s="3" t="str">
        <f>IF(F17&gt;0,ROUND(C17/F17,2),"")</f>
        <v/>
      </c>
      <c r="I17" s="11" t="str">
        <f>IF(C17&gt;0,ROUND(G17/C17,2),"")</f>
        <v/>
      </c>
    </row>
    <row r="18">
      <c r="H18" s="3" t="str">
        <f>IF(F18&gt;0,ROUND(C18/F18,2),"")</f>
        <v/>
      </c>
      <c r="I18" s="11" t="str">
        <f>IF(C18&gt;0,ROUND(G18/C18,2),"")</f>
        <v/>
      </c>
    </row>
    <row r="19">
      <c r="A19" s="2" t="inlineStr">
        <is>
          <t xml:space="preserve">Total</t>
        </is>
      </c>
      <c r="C19" s="4">
        <f>SUM(C7:C18)</f>
        <v>11420</v>
      </c>
      <c r="D19" s="10">
        <f>SUM(D7:D18)</f>
        <v>739000</v>
      </c>
      <c r="E19" s="10">
        <f>SUM(E7:E18)</f>
        <v>13246</v>
      </c>
      <c r="F19" s="10">
        <f>SUM(F7:F18)</f>
        <v>459</v>
      </c>
      <c r="G19" s="4">
        <f>SUM(G7:G18)</f>
        <v>41605</v>
      </c>
      <c r="H19" s="4">
        <f>IF(F19&gt;0,ROUND(C19/F19,2),"")</f>
        <v>24.88</v>
      </c>
      <c r="I19" s="12">
        <f>IF(C19&gt;0,ROUND(G19/C19,2),"")</f>
        <v>3.64</v>
      </c>
    </row>
    <row r="21">
      <c r="A21" s="2" t="inlineStr">
        <is>
          <t xml:space="preserve">By channel</t>
        </is>
      </c>
      <c r="B21" s="2" t="inlineStr">
        <is>
          <t xml:space="preserve">Spend</t>
        </is>
      </c>
      <c r="C21" s="4" t="inlineStr">
        <is>
          <t xml:space="preserve">Revenue</t>
        </is>
      </c>
      <c r="D21" s="10" t="inlineStr">
        <is>
          <t xml:space="preserve">CTR</t>
        </is>
      </c>
      <c r="E21" s="10" t="inlineStr">
        <is>
          <t xml:space="preserve">CPC</t>
        </is>
      </c>
      <c r="F21" s="10" t="inlineStr">
        <is>
          <t xml:space="preserve">Conv. rate</t>
        </is>
      </c>
      <c r="G21" s="4" t="inlineStr">
        <is>
          <t xml:space="preserve">CPA</t>
        </is>
      </c>
      <c r="H21" s="4" t="inlineStr">
        <is>
          <t xml:space="preserve">ROAS</t>
        </is>
      </c>
    </row>
    <row r="22">
      <c r="A22" t="inlineStr">
        <is>
          <t xml:space="preserve">Google Ads</t>
        </is>
      </c>
      <c r="B22" s="3">
        <f>SUMIFS($C$7:$C$18,$B$7:$B$18,$A22)</f>
        <v>5180</v>
      </c>
      <c r="C22" s="3">
        <f>SUMIFS($G$7:$G$18,$B$7:$B$18,$A22)</f>
        <v>23430</v>
      </c>
      <c r="D22" s="15">
        <f>IFERROR(SUMIFS($E$7:$E$18,$B$7:$B$18,$A22)/SUMIFS($D$7:$D$18,$B$7:$B$18,$A22),0)</f>
        <v>0.0461506276150628</v>
      </c>
      <c r="E22" s="9">
        <f>IFERROR(ROUND(B22/SUMIFS($E$7:$E$18,$B$7:$B$18,$A22),2),0)</f>
        <v>0.94</v>
      </c>
      <c r="F22" s="15">
        <f>IFERROR(SUMIFS($F$7:$F$18,$B$7:$B$18,$A22)/SUMIFS($E$7:$E$18,$B$7:$B$18,$A22),0)</f>
        <v>0.0462375339981868</v>
      </c>
      <c r="G22" s="3">
        <f>IFERROR(ROUND(B22/SUMIFS($F$7:$F$18,$B$7:$B$18,$A22),2),0)</f>
        <v>20.31</v>
      </c>
      <c r="H22" s="11">
        <f>IFERROR(ROUND(C22/B22,2),0)</f>
        <v>4.52</v>
      </c>
    </row>
    <row r="23">
      <c r="A23" t="inlineStr">
        <is>
          <t xml:space="preserve">Meta Ads</t>
        </is>
      </c>
      <c r="B23" s="3">
        <f>SUMIFS($C$7:$C$18,$B$7:$B$18,$A23)</f>
        <v>3840</v>
      </c>
      <c r="C23" s="3">
        <f>SUMIFS($G$7:$G$18,$B$7:$B$18,$A23)</f>
        <v>10530</v>
      </c>
      <c r="D23" s="15">
        <f>IFERROR(SUMIFS($E$7:$E$18,$B$7:$B$18,$A23)/SUMIFS($D$7:$D$18,$B$7:$B$18,$A23),0)</f>
        <v>0.0145215759849906</v>
      </c>
      <c r="E23" s="9">
        <f>IFERROR(ROUND(B23/SUMIFS($E$7:$E$18,$B$7:$B$18,$A23),2),0)</f>
        <v>0.99</v>
      </c>
      <c r="F23" s="15">
        <f>IFERROR(SUMIFS($F$7:$F$18,$B$7:$B$18,$A23)/SUMIFS($E$7:$E$18,$B$7:$B$18,$A23),0)</f>
        <v>0.0302325581395349</v>
      </c>
      <c r="G23" s="3">
        <f>IFERROR(ROUND(B23/SUMIFS($F$7:$F$18,$B$7:$B$18,$A23),2),0)</f>
        <v>32.82</v>
      </c>
      <c r="H23" s="11">
        <f>IFERROR(ROUND(C23/B23,2),0)</f>
        <v>2.74</v>
      </c>
    </row>
    <row r="24">
      <c r="A24" t="inlineStr">
        <is>
          <t xml:space="preserve">TikTok Ads</t>
        </is>
      </c>
      <c r="B24" s="3">
        <f>SUMIFS($C$7:$C$18,$B$7:$B$18,$A24)</f>
        <v>1500</v>
      </c>
      <c r="C24" s="3">
        <f>SUMIFS($G$7:$G$18,$B$7:$B$18,$A24)</f>
        <v>1650</v>
      </c>
      <c r="D24" s="15">
        <f>IFERROR(SUMIFS($E$7:$E$18,$B$7:$B$18,$A24)/SUMIFS($D$7:$D$18,$B$7:$B$18,$A24),0)</f>
        <v>0.008</v>
      </c>
      <c r="E24" s="9">
        <f>IFERROR(ROUND(B24/SUMIFS($E$7:$E$18,$B$7:$B$18,$A24),2),0)</f>
        <v>0.78</v>
      </c>
      <c r="F24" s="15">
        <f>IFERROR(SUMIFS($F$7:$F$18,$B$7:$B$18,$A24)/SUMIFS($E$7:$E$18,$B$7:$B$18,$A24),0)</f>
        <v>0.0114583333333333</v>
      </c>
      <c r="G24" s="3">
        <f>IFERROR(ROUND(B24/SUMIFS($F$7:$F$18,$B$7:$B$18,$A24),2),0)</f>
        <v>68.18</v>
      </c>
      <c r="H24" s="11">
        <f>IFERROR(ROUND(C24/B24,2),0)</f>
        <v>1.1</v>
      </c>
    </row>
    <row r="25">
      <c r="A25" t="inlineStr">
        <is>
          <t xml:space="preserve">Pinterest Ads</t>
        </is>
      </c>
      <c r="B25" s="3">
        <f>SUMIFS($C$7:$C$18,$B$7:$B$18,$A25)</f>
        <v>780</v>
      </c>
      <c r="C25" s="3">
        <f>SUMIFS($G$7:$G$18,$B$7:$B$18,$A25)</f>
        <v>1530</v>
      </c>
      <c r="D25" s="15">
        <f>IFERROR(SUMIFS($E$7:$E$18,$B$7:$B$18,$A25)/SUMIFS($D$7:$D$18,$B$7:$B$18,$A25),0)</f>
        <v>0.012</v>
      </c>
      <c r="E25" s="9">
        <f>IFERROR(ROUND(B25/SUMIFS($E$7:$E$18,$B$7:$B$18,$A25),2),0)</f>
        <v>0.68</v>
      </c>
      <c r="F25" s="15">
        <f>IFERROR(SUMIFS($F$7:$F$18,$B$7:$B$18,$A25)/SUMIFS($E$7:$E$18,$B$7:$B$18,$A25),0)</f>
        <v>0.0157894736842105</v>
      </c>
      <c r="G25" s="3">
        <f>IFERROR(ROUND(B25/SUMIFS($F$7:$F$18,$B$7:$B$18,$A25),2),0)</f>
        <v>43.33</v>
      </c>
      <c r="H25" s="11">
        <f>IFERROR(ROUND(C25/B25,2),0)</f>
        <v>1.96</v>
      </c>
    </row>
    <row r="26">
      <c r="A26" t="inlineStr">
        <is>
          <t xml:space="preserve">Email</t>
        </is>
      </c>
      <c r="B26" s="3">
        <f>SUMIFS($C$7:$C$18,$B$7:$B$18,$A26)</f>
        <v>120</v>
      </c>
      <c r="C26" s="3">
        <f>SUMIFS($G$7:$G$18,$B$7:$B$18,$A26)</f>
        <v>4465</v>
      </c>
      <c r="D26" s="15">
        <f>IFERROR(SUMIFS($E$7:$E$18,$B$7:$B$18,$A26)/SUMIFS($D$7:$D$18,$B$7:$B$18,$A26),0)</f>
        <v>0.0445</v>
      </c>
      <c r="E26" s="9">
        <f>IFERROR(ROUND(B26/SUMIFS($E$7:$E$18,$B$7:$B$18,$A26),2),0)</f>
        <v>0.15</v>
      </c>
      <c r="F26" s="15">
        <f>IFERROR(SUMIFS($F$7:$F$18,$B$7:$B$18,$A26)/SUMIFS($E$7:$E$18,$B$7:$B$18,$A26),0)</f>
        <v>0.0586766541822722</v>
      </c>
      <c r="G26" s="3">
        <f>IFERROR(ROUND(B26/SUMIFS($F$7:$F$18,$B$7:$B$18,$A26),2),0)</f>
        <v>2.55</v>
      </c>
      <c r="H26" s="11">
        <f>IFERROR(ROUND(C26/B26,2),0)</f>
        <v>37.21</v>
      </c>
    </row>
    <row r="29">
      <c r="A29" s="2" t="inlineStr">
        <is>
          <t xml:space="preserve">Budget pacing</t>
        </is>
      </c>
    </row>
    <row r="30">
      <c r="A30" t="inlineStr">
        <is>
          <t xml:space="preserve">Spent so far</t>
        </is>
      </c>
      <c r="B30" s="3">
        <f>C19</f>
        <v>11420</v>
      </c>
    </row>
    <row r="31">
      <c r="A31" t="inlineStr">
        <is>
          <t xml:space="preserve">Even pace by this date</t>
        </is>
      </c>
      <c r="B31" s="3">
        <f>ROUND(B3*DAY(B4)/DAY(EOMONTH(B2,0)),2)</f>
        <v>9677.42</v>
      </c>
    </row>
    <row r="32">
      <c r="A32" t="inlineStr">
        <is>
          <t xml:space="preserve">Projected month-end spend</t>
        </is>
      </c>
      <c r="B32" s="3">
        <f>ROUND(C19/DAY(B4)*DAY(EOMONTH(B2,0)),2)</f>
        <v>17701</v>
      </c>
    </row>
    <row r="33">
      <c r="A33" t="inlineStr">
        <is>
          <t xml:space="preserve">Pacing check</t>
        </is>
      </c>
      <c r="B33" t="str">
        <f>IF(B32&gt;B3*1.05,"Over pace: on track to spend "&amp;TEXT(B32-B3,"$#,##0")&amp;" over budget",IF(B32&lt;B3*0.95,"Under pace: "&amp;TEXT(B3-B32,"$#,##0")&amp;" may go unspent","On pace"))</f>
        <v>Over pace: on track to spend $2,701 over budget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marketing campaign performance tracker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