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chedule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workbookViewId="0"/>
  </sheetViews>
  <sheetFormatPr defaultRowHeight="15"/>
  <cols>
    <col min="1" max="1" width="22.7" customWidth="1"/>
    <col min="2" max="2" width="14.7" customWidth="1"/>
    <col min="3" max="3" width="16.7" customWidth="1"/>
    <col min="4" max="4" width="12.7" customWidth="1"/>
    <col min="5" max="5" width="12.7" customWidth="1"/>
    <col min="6" max="6" width="12.7" customWidth="1"/>
    <col min="7" max="7" width="16.7" customWidth="1"/>
  </cols>
  <sheetData>
    <row r="1">
      <c r="A1" s="2" t="inlineStr">
        <is>
          <t xml:space="preserve">Loan amortization schedule</t>
        </is>
      </c>
    </row>
    <row r="2">
      <c r="A2" t="inlineStr">
        <is>
          <t xml:space="preserve">Loan amount</t>
        </is>
      </c>
      <c r="B2" s="3">
        <v>18000</v>
      </c>
    </row>
    <row r="3">
      <c r="A3" t="inlineStr">
        <is>
          <t xml:space="preserve">Annual interest rate</t>
        </is>
      </c>
      <c r="B3" s="15">
        <v>0.069</v>
      </c>
    </row>
    <row r="4">
      <c r="A4" t="inlineStr">
        <is>
          <t xml:space="preserve">Term (months)</t>
        </is>
      </c>
      <c r="B4" s="9">
        <v>24</v>
      </c>
    </row>
    <row r="5">
      <c r="A5" t="inlineStr">
        <is>
          <t xml:space="preserve">First payment date</t>
        </is>
      </c>
      <c r="B5" s="5">
        <v>46357</v>
      </c>
    </row>
    <row r="6">
      <c r="A6" t="inlineStr">
        <is>
          <t xml:space="preserve">Monthly payment</t>
        </is>
      </c>
      <c r="B6" s="3">
        <f>ROUND(PMT(B3/12,B4,-B2),2)</f>
        <v>805.09</v>
      </c>
    </row>
    <row r="7">
      <c r="A7" t="inlineStr">
        <is>
          <t xml:space="preserve">Total interest</t>
        </is>
      </c>
      <c r="B7" s="3">
        <f>E34</f>
        <v>1322.18</v>
      </c>
    </row>
    <row r="8">
      <c r="A8" t="inlineStr">
        <is>
          <t xml:space="preserve">Total of payments</t>
        </is>
      </c>
      <c r="B8" s="3">
        <f>D34</f>
        <v>19322.18</v>
      </c>
    </row>
    <row r="9">
      <c r="A9" s="2" t="inlineStr">
        <is>
          <t xml:space="preserve">No.</t>
        </is>
      </c>
      <c r="B9" s="6" t="inlineStr">
        <is>
          <t xml:space="preserve">Payment date</t>
        </is>
      </c>
      <c r="C9" s="4" t="inlineStr">
        <is>
          <t xml:space="preserve">Opening balance</t>
        </is>
      </c>
      <c r="D9" s="4" t="inlineStr">
        <is>
          <t xml:space="preserve">Payment</t>
        </is>
      </c>
      <c r="E9" s="4" t="inlineStr">
        <is>
          <t xml:space="preserve">Interest</t>
        </is>
      </c>
      <c r="F9" s="4" t="inlineStr">
        <is>
          <t xml:space="preserve">Principal</t>
        </is>
      </c>
      <c r="G9" s="4" t="inlineStr">
        <is>
          <t xml:space="preserve">Closing balance</t>
        </is>
      </c>
    </row>
    <row r="10">
      <c r="A10">
        <v>1</v>
      </c>
      <c r="B10" s="5">
        <f>EDATE($B$5,A10-1)</f>
        <v>46357</v>
      </c>
      <c r="C10" s="3">
        <f>$B$2</f>
        <v>18000</v>
      </c>
      <c r="D10" s="3">
        <f>IF(A10=$B$4,C10+E10,$B$6)</f>
        <v>805.09</v>
      </c>
      <c r="E10" s="3">
        <f>ROUND(C10*$B$3/12,2)</f>
        <v>103.5</v>
      </c>
      <c r="F10" s="3">
        <f>D10-E10</f>
        <v>701.59</v>
      </c>
      <c r="G10" s="3">
        <f>C10-F10</f>
        <v>17298.41</v>
      </c>
    </row>
    <row r="11">
      <c r="A11">
        <f>A10+1</f>
        <v>2</v>
      </c>
      <c r="B11" s="5">
        <f>EDATE($B$5,A11-1)</f>
        <v>46388</v>
      </c>
      <c r="C11" s="3">
        <f>G10</f>
        <v>17298.41</v>
      </c>
      <c r="D11" s="3">
        <f>IF(A11=$B$4,C11+E11,$B$6)</f>
        <v>805.09</v>
      </c>
      <c r="E11" s="3">
        <f>ROUND(C11*$B$3/12,2)</f>
        <v>99.47</v>
      </c>
      <c r="F11" s="3">
        <f>D11-E11</f>
        <v>705.62</v>
      </c>
      <c r="G11" s="3">
        <f>C11-F11</f>
        <v>16592.79</v>
      </c>
    </row>
    <row r="12">
      <c r="A12">
        <f>A11+1</f>
        <v>3</v>
      </c>
      <c r="B12" s="5">
        <f>EDATE($B$5,A12-1)</f>
        <v>46419</v>
      </c>
      <c r="C12" s="3">
        <f>G11</f>
        <v>16592.79</v>
      </c>
      <c r="D12" s="3">
        <f>IF(A12=$B$4,C12+E12,$B$6)</f>
        <v>805.09</v>
      </c>
      <c r="E12" s="3">
        <f>ROUND(C12*$B$3/12,2)</f>
        <v>95.41</v>
      </c>
      <c r="F12" s="3">
        <f>D12-E12</f>
        <v>709.68</v>
      </c>
      <c r="G12" s="3">
        <f>C12-F12</f>
        <v>15883.11</v>
      </c>
    </row>
    <row r="13">
      <c r="A13">
        <f>A12+1</f>
        <v>4</v>
      </c>
      <c r="B13" s="5">
        <f>EDATE($B$5,A13-1)</f>
        <v>46447</v>
      </c>
      <c r="C13" s="3">
        <f>G12</f>
        <v>15883.11</v>
      </c>
      <c r="D13" s="3">
        <f>IF(A13=$B$4,C13+E13,$B$6)</f>
        <v>805.09</v>
      </c>
      <c r="E13" s="3">
        <f>ROUND(C13*$B$3/12,2)</f>
        <v>91.33</v>
      </c>
      <c r="F13" s="3">
        <f>D13-E13</f>
        <v>713.76</v>
      </c>
      <c r="G13" s="3">
        <f>C13-F13</f>
        <v>15169.35</v>
      </c>
    </row>
    <row r="14">
      <c r="A14">
        <f>A13+1</f>
        <v>5</v>
      </c>
      <c r="B14" s="5">
        <f>EDATE($B$5,A14-1)</f>
        <v>46478</v>
      </c>
      <c r="C14" s="3">
        <f>G13</f>
        <v>15169.35</v>
      </c>
      <c r="D14" s="3">
        <f>IF(A14=$B$4,C14+E14,$B$6)</f>
        <v>805.09</v>
      </c>
      <c r="E14" s="3">
        <f>ROUND(C14*$B$3/12,2)</f>
        <v>87.22</v>
      </c>
      <c r="F14" s="3">
        <f>D14-E14</f>
        <v>717.87</v>
      </c>
      <c r="G14" s="3">
        <f>C14-F14</f>
        <v>14451.48</v>
      </c>
    </row>
    <row r="15">
      <c r="A15">
        <f>A14+1</f>
        <v>6</v>
      </c>
      <c r="B15" s="5">
        <f>EDATE($B$5,A15-1)</f>
        <v>46508</v>
      </c>
      <c r="C15" s="3">
        <f>G14</f>
        <v>14451.48</v>
      </c>
      <c r="D15" s="3">
        <f>IF(A15=$B$4,C15+E15,$B$6)</f>
        <v>805.09</v>
      </c>
      <c r="E15" s="3">
        <f>ROUND(C15*$B$3/12,2)</f>
        <v>83.1</v>
      </c>
      <c r="F15" s="3">
        <f>D15-E15</f>
        <v>721.99</v>
      </c>
      <c r="G15" s="3">
        <f>C15-F15</f>
        <v>13729.49</v>
      </c>
    </row>
    <row r="16">
      <c r="A16">
        <f>A15+1</f>
        <v>7</v>
      </c>
      <c r="B16" s="5">
        <f>EDATE($B$5,A16-1)</f>
        <v>46539</v>
      </c>
      <c r="C16" s="3">
        <f>G15</f>
        <v>13729.49</v>
      </c>
      <c r="D16" s="3">
        <f>IF(A16=$B$4,C16+E16,$B$6)</f>
        <v>805.09</v>
      </c>
      <c r="E16" s="3">
        <f>ROUND(C16*$B$3/12,2)</f>
        <v>78.94</v>
      </c>
      <c r="F16" s="3">
        <f>D16-E16</f>
        <v>726.15</v>
      </c>
      <c r="G16" s="3">
        <f>C16-F16</f>
        <v>13003.34</v>
      </c>
    </row>
    <row r="17">
      <c r="A17">
        <f>A16+1</f>
        <v>8</v>
      </c>
      <c r="B17" s="5">
        <f>EDATE($B$5,A17-1)</f>
        <v>46569</v>
      </c>
      <c r="C17" s="3">
        <f>G16</f>
        <v>13003.34</v>
      </c>
      <c r="D17" s="3">
        <f>IF(A17=$B$4,C17+E17,$B$6)</f>
        <v>805.09</v>
      </c>
      <c r="E17" s="3">
        <f>ROUND(C17*$B$3/12,2)</f>
        <v>74.77</v>
      </c>
      <c r="F17" s="3">
        <f>D17-E17</f>
        <v>730.32</v>
      </c>
      <c r="G17" s="3">
        <f>C17-F17</f>
        <v>12273.02</v>
      </c>
    </row>
    <row r="18">
      <c r="A18">
        <f>A17+1</f>
        <v>9</v>
      </c>
      <c r="B18" s="5">
        <f>EDATE($B$5,A18-1)</f>
        <v>46600</v>
      </c>
      <c r="C18" s="3">
        <f>G17</f>
        <v>12273.02</v>
      </c>
      <c r="D18" s="3">
        <f>IF(A18=$B$4,C18+E18,$B$6)</f>
        <v>805.09</v>
      </c>
      <c r="E18" s="3">
        <f>ROUND(C18*$B$3/12,2)</f>
        <v>70.57</v>
      </c>
      <c r="F18" s="3">
        <f>D18-E18</f>
        <v>734.52</v>
      </c>
      <c r="G18" s="3">
        <f>C18-F18</f>
        <v>11538.5</v>
      </c>
    </row>
    <row r="19">
      <c r="A19">
        <f>A18+1</f>
        <v>10</v>
      </c>
      <c r="B19" s="5">
        <f>EDATE($B$5,A19-1)</f>
        <v>46631</v>
      </c>
      <c r="C19" s="3">
        <f>G18</f>
        <v>11538.5</v>
      </c>
      <c r="D19" s="3">
        <f>IF(A19=$B$4,C19+E19,$B$6)</f>
        <v>805.09</v>
      </c>
      <c r="E19" s="3">
        <f>ROUND(C19*$B$3/12,2)</f>
        <v>66.35</v>
      </c>
      <c r="F19" s="3">
        <f>D19-E19</f>
        <v>738.74</v>
      </c>
      <c r="G19" s="3">
        <f>C19-F19</f>
        <v>10799.76</v>
      </c>
    </row>
    <row r="20">
      <c r="A20">
        <f>A19+1</f>
        <v>11</v>
      </c>
      <c r="B20" s="5">
        <f>EDATE($B$5,A20-1)</f>
        <v>46661</v>
      </c>
      <c r="C20" s="3">
        <f>G19</f>
        <v>10799.76</v>
      </c>
      <c r="D20" s="3">
        <f>IF(A20=$B$4,C20+E20,$B$6)</f>
        <v>805.09</v>
      </c>
      <c r="E20" s="3">
        <f>ROUND(C20*$B$3/12,2)</f>
        <v>62.1</v>
      </c>
      <c r="F20" s="3">
        <f>D20-E20</f>
        <v>742.99</v>
      </c>
      <c r="G20" s="3">
        <f>C20-F20</f>
        <v>10056.77</v>
      </c>
    </row>
    <row r="21">
      <c r="A21">
        <f>A20+1</f>
        <v>12</v>
      </c>
      <c r="B21" s="5">
        <f>EDATE($B$5,A21-1)</f>
        <v>46692</v>
      </c>
      <c r="C21" s="3">
        <f>G20</f>
        <v>10056.77</v>
      </c>
      <c r="D21" s="3">
        <f>IF(A21=$B$4,C21+E21,$B$6)</f>
        <v>805.09</v>
      </c>
      <c r="E21" s="3">
        <f>ROUND(C21*$B$3/12,2)</f>
        <v>57.83</v>
      </c>
      <c r="F21" s="3">
        <f>D21-E21</f>
        <v>747.26</v>
      </c>
      <c r="G21" s="3">
        <f>C21-F21</f>
        <v>9309.51</v>
      </c>
    </row>
    <row r="22">
      <c r="A22">
        <f>A21+1</f>
        <v>13</v>
      </c>
      <c r="B22" s="5">
        <f>EDATE($B$5,A22-1)</f>
        <v>46722</v>
      </c>
      <c r="C22" s="3">
        <f>G21</f>
        <v>9309.51</v>
      </c>
      <c r="D22" s="3">
        <f>IF(A22=$B$4,C22+E22,$B$6)</f>
        <v>805.09</v>
      </c>
      <c r="E22" s="3">
        <f>ROUND(C22*$B$3/12,2)</f>
        <v>53.53</v>
      </c>
      <c r="F22" s="3">
        <f>D22-E22</f>
        <v>751.56</v>
      </c>
      <c r="G22" s="3">
        <f>C22-F22</f>
        <v>8557.95</v>
      </c>
    </row>
    <row r="23">
      <c r="A23">
        <f>A22+1</f>
        <v>14</v>
      </c>
      <c r="B23" s="5">
        <f>EDATE($B$5,A23-1)</f>
        <v>46753</v>
      </c>
      <c r="C23" s="3">
        <f>G22</f>
        <v>8557.95</v>
      </c>
      <c r="D23" s="3">
        <f>IF(A23=$B$4,C23+E23,$B$6)</f>
        <v>805.09</v>
      </c>
      <c r="E23" s="3">
        <f>ROUND(C23*$B$3/12,2)</f>
        <v>49.21</v>
      </c>
      <c r="F23" s="3">
        <f>D23-E23</f>
        <v>755.88</v>
      </c>
      <c r="G23" s="3">
        <f>C23-F23</f>
        <v>7802.07</v>
      </c>
    </row>
    <row r="24">
      <c r="A24">
        <f>A23+1</f>
        <v>15</v>
      </c>
      <c r="B24" s="5">
        <f>EDATE($B$5,A24-1)</f>
        <v>46784</v>
      </c>
      <c r="C24" s="3">
        <f>G23</f>
        <v>7802.07</v>
      </c>
      <c r="D24" s="3">
        <f>IF(A24=$B$4,C24+E24,$B$6)</f>
        <v>805.09</v>
      </c>
      <c r="E24" s="3">
        <f>ROUND(C24*$B$3/12,2)</f>
        <v>44.86</v>
      </c>
      <c r="F24" s="3">
        <f>D24-E24</f>
        <v>760.23</v>
      </c>
      <c r="G24" s="3">
        <f>C24-F24</f>
        <v>7041.84</v>
      </c>
    </row>
    <row r="25">
      <c r="A25">
        <f>A24+1</f>
        <v>16</v>
      </c>
      <c r="B25" s="5">
        <f>EDATE($B$5,A25-1)</f>
        <v>46813</v>
      </c>
      <c r="C25" s="3">
        <f>G24</f>
        <v>7041.84</v>
      </c>
      <c r="D25" s="3">
        <f>IF(A25=$B$4,C25+E25,$B$6)</f>
        <v>805.09</v>
      </c>
      <c r="E25" s="3">
        <f>ROUND(C25*$B$3/12,2)</f>
        <v>40.49</v>
      </c>
      <c r="F25" s="3">
        <f>D25-E25</f>
        <v>764.6</v>
      </c>
      <c r="G25" s="3">
        <f>C25-F25</f>
        <v>6277.24</v>
      </c>
    </row>
    <row r="26">
      <c r="A26">
        <f>A25+1</f>
        <v>17</v>
      </c>
      <c r="B26" s="5">
        <f>EDATE($B$5,A26-1)</f>
        <v>46844</v>
      </c>
      <c r="C26" s="3">
        <f>G25</f>
        <v>6277.24</v>
      </c>
      <c r="D26" s="3">
        <f>IF(A26=$B$4,C26+E26,$B$6)</f>
        <v>805.09</v>
      </c>
      <c r="E26" s="3">
        <f>ROUND(C26*$B$3/12,2)</f>
        <v>36.09</v>
      </c>
      <c r="F26" s="3">
        <f>D26-E26</f>
        <v>769</v>
      </c>
      <c r="G26" s="3">
        <f>C26-F26</f>
        <v>5508.24</v>
      </c>
    </row>
    <row r="27">
      <c r="A27">
        <f>A26+1</f>
        <v>18</v>
      </c>
      <c r="B27" s="5">
        <f>EDATE($B$5,A27-1)</f>
        <v>46874</v>
      </c>
      <c r="C27" s="3">
        <f>G26</f>
        <v>5508.24</v>
      </c>
      <c r="D27" s="3">
        <f>IF(A27=$B$4,C27+E27,$B$6)</f>
        <v>805.09</v>
      </c>
      <c r="E27" s="3">
        <f>ROUND(C27*$B$3/12,2)</f>
        <v>31.67</v>
      </c>
      <c r="F27" s="3">
        <f>D27-E27</f>
        <v>773.42</v>
      </c>
      <c r="G27" s="3">
        <f>C27-F27</f>
        <v>4734.82</v>
      </c>
    </row>
    <row r="28">
      <c r="A28">
        <f>A27+1</f>
        <v>19</v>
      </c>
      <c r="B28" s="5">
        <f>EDATE($B$5,A28-1)</f>
        <v>46905</v>
      </c>
      <c r="C28" s="3">
        <f>G27</f>
        <v>4734.82</v>
      </c>
      <c r="D28" s="3">
        <f>IF(A28=$B$4,C28+E28,$B$6)</f>
        <v>805.09</v>
      </c>
      <c r="E28" s="3">
        <f>ROUND(C28*$B$3/12,2)</f>
        <v>27.23</v>
      </c>
      <c r="F28" s="3">
        <f>D28-E28</f>
        <v>777.86</v>
      </c>
      <c r="G28" s="3">
        <f>C28-F28</f>
        <v>3956.96</v>
      </c>
    </row>
    <row r="29">
      <c r="A29">
        <f>A28+1</f>
        <v>20</v>
      </c>
      <c r="B29" s="5">
        <f>EDATE($B$5,A29-1)</f>
        <v>46935</v>
      </c>
      <c r="C29" s="3">
        <f>G28</f>
        <v>3956.96</v>
      </c>
      <c r="D29" s="3">
        <f>IF(A29=$B$4,C29+E29,$B$6)</f>
        <v>805.09</v>
      </c>
      <c r="E29" s="3">
        <f>ROUND(C29*$B$3/12,2)</f>
        <v>22.75</v>
      </c>
      <c r="F29" s="3">
        <f>D29-E29</f>
        <v>782.34</v>
      </c>
      <c r="G29" s="3">
        <f>C29-F29</f>
        <v>3174.62</v>
      </c>
    </row>
    <row r="30">
      <c r="A30">
        <f>A29+1</f>
        <v>21</v>
      </c>
      <c r="B30" s="5">
        <f>EDATE($B$5,A30-1)</f>
        <v>46966</v>
      </c>
      <c r="C30" s="3">
        <f>G29</f>
        <v>3174.62</v>
      </c>
      <c r="D30" s="3">
        <f>IF(A30=$B$4,C30+E30,$B$6)</f>
        <v>805.09</v>
      </c>
      <c r="E30" s="3">
        <f>ROUND(C30*$B$3/12,2)</f>
        <v>18.25</v>
      </c>
      <c r="F30" s="3">
        <f>D30-E30</f>
        <v>786.84</v>
      </c>
      <c r="G30" s="3">
        <f>C30-F30</f>
        <v>2387.78</v>
      </c>
    </row>
    <row r="31">
      <c r="A31">
        <f>A30+1</f>
        <v>22</v>
      </c>
      <c r="B31" s="5">
        <f>EDATE($B$5,A31-1)</f>
        <v>46997</v>
      </c>
      <c r="C31" s="3">
        <f>G30</f>
        <v>2387.78</v>
      </c>
      <c r="D31" s="3">
        <f>IF(A31=$B$4,C31+E31,$B$6)</f>
        <v>805.09</v>
      </c>
      <c r="E31" s="3">
        <f>ROUND(C31*$B$3/12,2)</f>
        <v>13.73</v>
      </c>
      <c r="F31" s="3">
        <f>D31-E31</f>
        <v>791.36</v>
      </c>
      <c r="G31" s="3">
        <f>C31-F31</f>
        <v>1596.42</v>
      </c>
    </row>
    <row r="32">
      <c r="A32">
        <f>A31+1</f>
        <v>23</v>
      </c>
      <c r="B32" s="5">
        <f>EDATE($B$5,A32-1)</f>
        <v>47027</v>
      </c>
      <c r="C32" s="3">
        <f>G31</f>
        <v>1596.42</v>
      </c>
      <c r="D32" s="3">
        <f>IF(A32=$B$4,C32+E32,$B$6)</f>
        <v>805.09</v>
      </c>
      <c r="E32" s="3">
        <f>ROUND(C32*$B$3/12,2)</f>
        <v>9.18</v>
      </c>
      <c r="F32" s="3">
        <f>D32-E32</f>
        <v>795.91</v>
      </c>
      <c r="G32" s="3">
        <f>C32-F32</f>
        <v>800.509999999999</v>
      </c>
    </row>
    <row r="33">
      <c r="A33">
        <f>A32+1</f>
        <v>24</v>
      </c>
      <c r="B33" s="5">
        <f>EDATE($B$5,A33-1)</f>
        <v>47058</v>
      </c>
      <c r="C33" s="3">
        <f>G32</f>
        <v>800.509999999999</v>
      </c>
      <c r="D33" s="3">
        <f>IF(A33=$B$4,C33+E33,$B$6)</f>
        <v>805.109999999999</v>
      </c>
      <c r="E33" s="3">
        <f>ROUND(C33*$B$3/12,2)</f>
        <v>4.6</v>
      </c>
      <c r="F33" s="3">
        <f>D33-E33</f>
        <v>800.509999999999</v>
      </c>
      <c r="G33" s="3">
        <f>C33-F33</f>
        <v>0</v>
      </c>
    </row>
    <row r="34">
      <c r="A34" s="2" t="inlineStr">
        <is>
          <t xml:space="preserve">Total</t>
        </is>
      </c>
      <c r="D34" s="4">
        <f>SUM(D10:D33)</f>
        <v>19322.18</v>
      </c>
      <c r="E34" s="4">
        <f>SUM(E10:E33)</f>
        <v>1322.18</v>
      </c>
      <c r="F34" s="4">
        <f>SUM(F10:F33)</f>
        <v>18000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Excel loan amortization schedule template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