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voice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1.7" customWidth="1"/>
    <col min="2" max="2" width="20.7" customWidth="1"/>
    <col min="3" max="3" width="13.7" customWidth="1"/>
    <col min="4" max="4" width="12.7" customWidth="1"/>
    <col min="5" max="5" width="8.7" customWidth="1"/>
    <col min="6" max="6" width="13.7" customWidth="1"/>
    <col min="7" max="7" width="13.7" customWidth="1"/>
    <col min="8" max="8" width="10.7" customWidth="1"/>
    <col min="9" max="9" width="9.7" customWidth="1"/>
    <col min="10" max="10" width="2.7" customWidth="1"/>
    <col min="11" max="11" width="24.7" customWidth="1"/>
    <col min="12" max="12" width="24.7" customWidth="1"/>
  </cols>
  <sheetData>
    <row r="1">
      <c r="A1" s="2" t="inlineStr">
        <is>
          <t xml:space="preserve">Invoice #</t>
        </is>
      </c>
      <c r="B1" s="2" t="inlineStr">
        <is>
          <t xml:space="preserve">Client</t>
        </is>
      </c>
      <c r="C1" s="6" t="inlineStr">
        <is>
          <t xml:space="preserve">Invoice date</t>
        </is>
      </c>
      <c r="D1" s="4" t="inlineStr">
        <is>
          <t xml:space="preserve">Amount</t>
        </is>
      </c>
      <c r="E1" s="10" t="inlineStr">
        <is>
          <t xml:space="preserve">Terms (days)</t>
        </is>
      </c>
      <c r="F1" s="6" t="inlineStr">
        <is>
          <t xml:space="preserve">Due date</t>
        </is>
      </c>
      <c r="G1" s="6" t="inlineStr">
        <is>
          <t xml:space="preserve">Paid date</t>
        </is>
      </c>
      <c r="H1" s="2" t="inlineStr">
        <is>
          <t xml:space="preserve">Status</t>
        </is>
      </c>
      <c r="I1" s="10" t="inlineStr">
        <is>
          <t xml:space="preserve">Days overdue</t>
        </is>
      </c>
      <c r="K1" s="2" t="inlineStr">
        <is>
          <t xml:space="preserve">As of date</t>
        </is>
      </c>
      <c r="L1" s="6">
        <v>46327</v>
      </c>
    </row>
    <row r="2">
      <c r="A2" t="inlineStr">
        <is>
          <t xml:space="preserve">INV-2041</t>
        </is>
      </c>
      <c r="B2" t="inlineStr">
        <is>
          <t xml:space="preserve">Alder Coffee</t>
        </is>
      </c>
      <c r="C2" s="5">
        <v>46262</v>
      </c>
      <c r="D2" s="3">
        <v>585</v>
      </c>
      <c r="E2" s="9">
        <v>30</v>
      </c>
      <c r="F2" s="5">
        <f>IF(C2="","",C2+E2)</f>
        <v>46292</v>
      </c>
      <c r="H2" t="str">
        <f>IF(A2="","",IF(G2&lt;&gt;"","Paid",IF($L$1-F2&gt;0,"Overdue","Open")))</f>
        <v>Overdue</v>
      </c>
      <c r="I2" s="9">
        <f>IF(H2="Overdue",$L$1-F2,0)</f>
        <v>35</v>
      </c>
    </row>
    <row r="3">
      <c r="A3" t="inlineStr">
        <is>
          <t xml:space="preserve">INV-2042</t>
        </is>
      </c>
      <c r="B3" t="inlineStr">
        <is>
          <t xml:space="preserve">Fernway Trust</t>
        </is>
      </c>
      <c r="C3" s="5">
        <v>46270</v>
      </c>
      <c r="D3" s="3">
        <v>3600</v>
      </c>
      <c r="E3" s="9">
        <v>30</v>
      </c>
      <c r="F3" s="5">
        <f>IF(C3="","",C3+E3)</f>
        <v>46300</v>
      </c>
      <c r="H3" t="str">
        <f>IF(A3="","",IF(G3&lt;&gt;"","Paid",IF($L$1-F3&gt;0,"Overdue","Open")))</f>
        <v>Overdue</v>
      </c>
      <c r="I3" s="9">
        <f>IF(H3="Overdue",$L$1-F3,0)</f>
        <v>27</v>
      </c>
      <c r="K3" s="2" t="inlineStr">
        <is>
          <t xml:space="preserve">Outstanding (not paid)</t>
        </is>
      </c>
      <c r="L3" s="3">
        <f>SUMIF(H2:H16,"Open",D2:D16)+SUMIF(H2:H16,"Overdue",D2:D16)</f>
        <v>9795</v>
      </c>
    </row>
    <row r="4">
      <c r="A4" t="inlineStr">
        <is>
          <t xml:space="preserve">INV-2043</t>
        </is>
      </c>
      <c r="B4" t="inlineStr">
        <is>
          <t xml:space="preserve">Alder Coffee</t>
        </is>
      </c>
      <c r="C4" s="5">
        <v>46277</v>
      </c>
      <c r="D4" s="3">
        <v>3200</v>
      </c>
      <c r="E4" s="9">
        <v>14</v>
      </c>
      <c r="F4" s="5">
        <f>IF(C4="","",C4+E4)</f>
        <v>46291</v>
      </c>
      <c r="G4" s="5">
        <v>46295</v>
      </c>
      <c r="H4" t="str">
        <f>IF(A4="","",IF(G4&lt;&gt;"","Paid",IF($L$1-F4&gt;0,"Overdue","Open")))</f>
        <v>Paid</v>
      </c>
      <c r="I4" s="9">
        <f>IF(H4="Overdue",$L$1-F4,0)</f>
        <v>0</v>
      </c>
      <c r="K4" t="inlineStr">
        <is>
          <t xml:space="preserve">Not yet due</t>
        </is>
      </c>
      <c r="L4" s="3">
        <f>SUMIF(H2:H16,"Open",D2:D16)</f>
        <v>5610</v>
      </c>
    </row>
    <row r="5">
      <c r="A5" t="inlineStr">
        <is>
          <t xml:space="preserve">INV-2044</t>
        </is>
      </c>
      <c r="B5" t="inlineStr">
        <is>
          <t xml:space="preserve">Brightline Dental</t>
        </is>
      </c>
      <c r="C5" s="5">
        <v>46285</v>
      </c>
      <c r="D5" s="3">
        <v>1572.5</v>
      </c>
      <c r="E5" s="9">
        <v>30</v>
      </c>
      <c r="F5" s="5">
        <f>IF(C5="","",C5+E5)</f>
        <v>46315</v>
      </c>
      <c r="G5" s="5">
        <v>46309</v>
      </c>
      <c r="H5" t="str">
        <f>IF(A5="","",IF(G5&lt;&gt;"","Paid",IF($L$1-F5&gt;0,"Overdue","Open")))</f>
        <v>Paid</v>
      </c>
      <c r="I5" s="9">
        <f>IF(H5="Overdue",$L$1-F5,0)</f>
        <v>0</v>
      </c>
      <c r="K5" t="inlineStr">
        <is>
          <t xml:space="preserve">1-30 days overdue</t>
        </is>
      </c>
      <c r="L5" s="3">
        <f>SUMIFS(D2:D16,I2:I16,"&gt;0",I2:I16,"&lt;=30")</f>
        <v>3600</v>
      </c>
    </row>
    <row r="6">
      <c r="A6" t="inlineStr">
        <is>
          <t xml:space="preserve">INV-2045</t>
        </is>
      </c>
      <c r="B6" t="inlineStr">
        <is>
          <t xml:space="preserve">Kestrel Labs</t>
        </is>
      </c>
      <c r="C6" s="5">
        <v>46296</v>
      </c>
      <c r="D6" s="3">
        <v>1800</v>
      </c>
      <c r="E6" s="9">
        <v>7</v>
      </c>
      <c r="F6" s="5">
        <f>IF(C6="","",C6+E6)</f>
        <v>46303</v>
      </c>
      <c r="G6" s="5">
        <v>46304</v>
      </c>
      <c r="H6" t="str">
        <f>IF(A6="","",IF(G6&lt;&gt;"","Paid",IF($L$1-F6&gt;0,"Overdue","Open")))</f>
        <v>Paid</v>
      </c>
      <c r="I6" s="9">
        <f>IF(H6="Overdue",$L$1-F6,0)</f>
        <v>0</v>
      </c>
      <c r="K6" t="inlineStr">
        <is>
          <t xml:space="preserve">31-60 days overdue</t>
        </is>
      </c>
      <c r="L6" s="3">
        <f>SUMIFS(D2:D16,I2:I16,"&gt;30",I2:I16,"&lt;=60")</f>
        <v>585</v>
      </c>
    </row>
    <row r="7">
      <c r="A7" t="inlineStr">
        <is>
          <t xml:space="preserve">INV-2046</t>
        </is>
      </c>
      <c r="B7" t="inlineStr">
        <is>
          <t xml:space="preserve">Northpine Outdoor</t>
        </is>
      </c>
      <c r="C7" s="5">
        <v>46298</v>
      </c>
      <c r="D7" s="3">
        <v>2790</v>
      </c>
      <c r="E7" s="9">
        <v>30</v>
      </c>
      <c r="F7" s="5">
        <f>IF(C7="","",C7+E7)</f>
        <v>46328</v>
      </c>
      <c r="H7" t="str">
        <f>IF(A7="","",IF(G7&lt;&gt;"","Paid",IF($L$1-F7&gt;0,"Overdue","Open")))</f>
        <v>Open</v>
      </c>
      <c r="I7" s="9">
        <f>IF(H7="Overdue",$L$1-F7,0)</f>
        <v>0</v>
      </c>
      <c r="K7" t="inlineStr">
        <is>
          <t xml:space="preserve">Over 60 days overdue</t>
        </is>
      </c>
      <c r="L7" s="3">
        <f>SUMIFS(D2:D16,I2:I16,"&gt;60")</f>
        <v>0</v>
      </c>
    </row>
    <row r="8">
      <c r="A8" t="inlineStr">
        <is>
          <t xml:space="preserve">INV-2047</t>
        </is>
      </c>
      <c r="B8" t="inlineStr">
        <is>
          <t xml:space="preserve">Tallow and Co</t>
        </is>
      </c>
      <c r="C8" s="5">
        <v>46305</v>
      </c>
      <c r="D8" s="3">
        <v>2400</v>
      </c>
      <c r="E8" s="9">
        <v>14</v>
      </c>
      <c r="F8" s="5">
        <f>IF(C8="","",C8+E8)</f>
        <v>46319</v>
      </c>
      <c r="G8" s="5">
        <v>46323</v>
      </c>
      <c r="H8" t="str">
        <f>IF(A8="","",IF(G8&lt;&gt;"","Paid",IF($L$1-F8&gt;0,"Overdue","Open")))</f>
        <v>Paid</v>
      </c>
      <c r="I8" s="9">
        <f>IF(H8="Overdue",$L$1-F8,0)</f>
        <v>0</v>
      </c>
    </row>
    <row r="9">
      <c r="A9" t="inlineStr">
        <is>
          <t xml:space="preserve">INV-2048</t>
        </is>
      </c>
      <c r="B9" t="inlineStr">
        <is>
          <t xml:space="preserve">Brightline Dental</t>
        </is>
      </c>
      <c r="C9" s="5">
        <v>46312</v>
      </c>
      <c r="D9" s="3">
        <v>1020</v>
      </c>
      <c r="E9" s="9">
        <v>30</v>
      </c>
      <c r="F9" s="5">
        <f>IF(C9="","",C9+E9)</f>
        <v>46342</v>
      </c>
      <c r="H9" t="str">
        <f>IF(A9="","",IF(G9&lt;&gt;"","Paid",IF($L$1-F9&gt;0,"Overdue","Open")))</f>
        <v>Open</v>
      </c>
      <c r="I9" s="9">
        <f>IF(H9="Overdue",$L$1-F9,0)</f>
        <v>0</v>
      </c>
      <c r="K9" t="inlineStr">
        <is>
          <t xml:space="preserve">Paid so far</t>
        </is>
      </c>
      <c r="L9" s="3">
        <f>SUMIF(H2:H16,"Paid",D2:D16)</f>
        <v>8972.5</v>
      </c>
    </row>
    <row r="10">
      <c r="A10" t="inlineStr">
        <is>
          <t xml:space="preserve">INV-2049</t>
        </is>
      </c>
      <c r="B10" t="inlineStr">
        <is>
          <t xml:space="preserve">Kestrel Labs</t>
        </is>
      </c>
      <c r="C10" s="5">
        <v>46327</v>
      </c>
      <c r="D10" s="3">
        <v>1800</v>
      </c>
      <c r="E10" s="9">
        <v>7</v>
      </c>
      <c r="F10" s="5">
        <f>IF(C10="","",C10+E10)</f>
        <v>46334</v>
      </c>
      <c r="H10" t="str">
        <f>IF(A10="","",IF(G10&lt;&gt;"","Paid",IF($L$1-F10&gt;0,"Overdue","Open")))</f>
        <v>Open</v>
      </c>
      <c r="I10" s="9">
        <f>IF(H10="Overdue",$L$1-F10,0)</f>
        <v>0</v>
      </c>
      <c r="K10" t="inlineStr">
        <is>
          <t xml:space="preserve">Average days to get paid</t>
        </is>
      </c>
      <c r="L10" s="7">
        <f>ROUND(SUMPRODUCT((G2:G16&lt;&gt;"")*(G2:G16-C2:C16))/COUNTIF(H2:H16,"Paid"),1)</f>
        <v>17</v>
      </c>
    </row>
    <row r="11">
      <c r="F11" s="5" t="str">
        <f>IF(C11="","",C11+E11)</f>
        <v/>
      </c>
      <c r="H11" t="str">
        <f>IF(A11="","",IF(G11&lt;&gt;"","Paid",IF($L$1-F11&gt;0,"Overdue","Open")))</f>
        <v/>
      </c>
      <c r="I11" s="9">
        <f>IF(H11="Overdue",$L$1-F11,0)</f>
        <v>0</v>
      </c>
      <c r="K11" s="2" t="inlineStr">
        <is>
          <t xml:space="preserve">Chase first</t>
        </is>
      </c>
      <c r="L11" t="str">
        <f>IF(MAX(I2:I16)=0,"Nothing overdue",INDEX(B2:B16,MATCH(MAX(I2:I16),I2:I16,0))&amp;" ("&amp;INDEX(A2:A16,MATCH(MAX(I2:I16),I2:I16,0))&amp;")")</f>
        <v>Alder Coffee (INV-2041)</v>
      </c>
    </row>
    <row r="12">
      <c r="F12" s="5" t="str">
        <f>IF(C12="","",C12+E12)</f>
        <v/>
      </c>
      <c r="H12" t="str">
        <f>IF(A12="","",IF(G12&lt;&gt;"","Paid",IF($L$1-F12&gt;0,"Overdue","Open")))</f>
        <v/>
      </c>
      <c r="I12" s="9">
        <f>IF(H12="Overdue",$L$1-F12,0)</f>
        <v>0</v>
      </c>
    </row>
    <row r="13">
      <c r="F13" s="5" t="str">
        <f>IF(C13="","",C13+E13)</f>
        <v/>
      </c>
      <c r="H13" t="str">
        <f>IF(A13="","",IF(G13&lt;&gt;"","Paid",IF($L$1-F13&gt;0,"Overdue","Open")))</f>
        <v/>
      </c>
      <c r="I13" s="9">
        <f>IF(H13="Overdue",$L$1-F13,0)</f>
        <v>0</v>
      </c>
    </row>
    <row r="14">
      <c r="F14" s="5" t="str">
        <f>IF(C14="","",C14+E14)</f>
        <v/>
      </c>
      <c r="H14" t="str">
        <f>IF(A14="","",IF(G14&lt;&gt;"","Paid",IF($L$1-F14&gt;0,"Overdue","Open")))</f>
        <v/>
      </c>
      <c r="I14" s="9">
        <f>IF(H14="Overdue",$L$1-F14,0)</f>
        <v>0</v>
      </c>
    </row>
    <row r="15">
      <c r="F15" s="5" t="str">
        <f>IF(C15="","",C15+E15)</f>
        <v/>
      </c>
      <c r="H15" t="str">
        <f>IF(A15="","",IF(G15&lt;&gt;"","Paid",IF($L$1-F15&gt;0,"Overdue","Open")))</f>
        <v/>
      </c>
      <c r="I15" s="9">
        <f>IF(H15="Overdue",$L$1-F15,0)</f>
        <v>0</v>
      </c>
    </row>
    <row r="16">
      <c r="F16" s="5" t="str">
        <f>IF(C16="","",C16+E16)</f>
        <v/>
      </c>
      <c r="H16" t="str">
        <f>IF(A16="","",IF(G16&lt;&gt;"","Paid",IF($L$1-F16&gt;0,"Overdue","Open")))</f>
        <v/>
      </c>
      <c r="I16" s="9">
        <f>IF(H16="Overdue",$L$1-F16,0)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freelance invoice tracker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