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xpense repor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cols>
    <col min="1" max="1" width="24.7" customWidth="1"/>
    <col min="2" max="2" width="15.7" customWidth="1"/>
    <col min="3" max="3" width="42.7" customWidth="1"/>
    <col min="4" max="4" width="10.7" customWidth="1"/>
    <col min="5" max="5" width="8.7" customWidth="1"/>
    <col min="6" max="6" width="14.7" customWidth="1"/>
    <col min="7" max="7" width="12.7" customWidth="1"/>
    <col min="8" max="8" width="26.7" customWidth="1"/>
  </cols>
  <sheetData>
    <row r="1">
      <c r="A1" s="6" t="inlineStr">
        <is>
          <t xml:space="preserve">Employee expense report</t>
        </is>
      </c>
    </row>
    <row r="2">
      <c r="A2" s="5" t="inlineStr">
        <is>
          <t xml:space="preserve">Employee</t>
        </is>
      </c>
      <c r="B2" t="inlineStr">
        <is>
          <t xml:space="preserve">Priya Shah</t>
        </is>
      </c>
      <c r="D2" t="inlineStr">
        <is>
          <t xml:space="preserve">Mileage rate per mile</t>
        </is>
      </c>
      <c r="G2" s="3">
        <v>0.7</v>
      </c>
    </row>
    <row r="3">
      <c r="A3" s="5" t="inlineStr">
        <is>
          <t xml:space="preserve">Department</t>
        </is>
      </c>
      <c r="B3" t="inlineStr">
        <is>
          <t xml:space="preserve">Sales</t>
        </is>
      </c>
      <c r="D3" t="inlineStr">
        <is>
          <t xml:space="preserve">Receipt required over</t>
        </is>
      </c>
      <c r="G3" s="3">
        <v>25</v>
      </c>
    </row>
    <row r="4">
      <c r="A4" s="5" t="inlineStr">
        <is>
          <t xml:space="preserve">Approver</t>
        </is>
      </c>
      <c r="B4" t="inlineStr">
        <is>
          <t xml:space="preserve">Dan Whitaker</t>
        </is>
      </c>
      <c r="D4" t="inlineStr">
        <is>
          <t xml:space="preserve">Cash advance received</t>
        </is>
      </c>
      <c r="G4" s="3">
        <v>300</v>
      </c>
    </row>
    <row r="5">
      <c r="A5" s="5" t="inlineStr">
        <is>
          <t xml:space="preserve">Period start</t>
        </is>
      </c>
      <c r="B5" s="5">
        <v>46296</v>
      </c>
      <c r="D5" t="inlineStr">
        <is>
          <t xml:space="preserve">Report total</t>
        </is>
      </c>
      <c r="G5" s="3">
        <f>G25</f>
        <v>1439.14</v>
      </c>
    </row>
    <row r="6">
      <c r="A6" s="5" t="inlineStr">
        <is>
          <t xml:space="preserve">Period end</t>
        </is>
      </c>
      <c r="B6" s="5">
        <v>46326</v>
      </c>
      <c r="D6" s="2" t="inlineStr">
        <is>
          <t xml:space="preserve">Balance</t>
        </is>
      </c>
      <c r="G6" s="4">
        <f>G5-G4</f>
        <v>1139.14</v>
      </c>
      <c r="H6" t="str">
        <f>IF(G6&gt;=0,"Company owes employee","Employee repays company")</f>
        <v>Company owes employee</v>
      </c>
    </row>
    <row r="9">
      <c r="A9" s="6" t="inlineStr">
        <is>
          <t xml:space="preserve">Date</t>
        </is>
      </c>
      <c r="B9" s="2" t="inlineStr">
        <is>
          <t xml:space="preserve">Category</t>
        </is>
      </c>
      <c r="C9" s="2" t="inlineStr">
        <is>
          <t xml:space="preserve">Description</t>
        </is>
      </c>
      <c r="D9" s="2" t="inlineStr">
        <is>
          <t xml:space="preserve">Receipt?</t>
        </is>
      </c>
      <c r="E9" s="8" t="inlineStr">
        <is>
          <t xml:space="preserve">Miles</t>
        </is>
      </c>
      <c r="F9" s="4" t="inlineStr">
        <is>
          <t xml:space="preserve">Amount paid</t>
        </is>
      </c>
      <c r="G9" s="4" t="inlineStr">
        <is>
          <t xml:space="preserve">Claim</t>
        </is>
      </c>
      <c r="H9" s="2" t="inlineStr">
        <is>
          <t xml:space="preserve">Policy check</t>
        </is>
      </c>
    </row>
    <row r="10">
      <c r="A10" s="5">
        <v>46293</v>
      </c>
      <c r="B10" t="inlineStr">
        <is>
          <t xml:space="preserve">Mileage</t>
        </is>
      </c>
      <c r="C10" t="inlineStr">
        <is>
          <t xml:space="preserve">Client visit, Aurora Plastics (round trip)</t>
        </is>
      </c>
      <c r="D10" t="inlineStr">
        <is>
          <t xml:space="preserve">n/a</t>
        </is>
      </c>
      <c r="E10" s="7">
        <v>86</v>
      </c>
      <c r="G10" s="3">
        <f>IF(B10="","",IF(B10="Mileage",ROUND(E10*$G$2,2),F10))</f>
        <v>60.2</v>
      </c>
      <c r="H10" t="str">
        <f>IF(A10="","",IF(COUNTIF($A$28:$A$35,B10)=0,"Unknown category",IF(OR(A10-$B$5&lt;0,A10-$B$6&gt;0),"Outside period",IF(AND(B10&lt;&gt;"Mileage",D10&lt;&gt;"Yes",G10&gt;$G$3),"Receipt needed",IF(AND(VLOOKUP(B10,$A$28:$F$35,6,FALSE)&gt;0,G10&gt;VLOOKUP(B10,$A$28:$F$35,6,FALSE)),"Over limit","OK")))))</f>
        <v>Outside period</v>
      </c>
    </row>
    <row r="11">
      <c r="A11" s="5">
        <v>46301</v>
      </c>
      <c r="B11" t="inlineStr">
        <is>
          <t xml:space="preserve">Airfare</t>
        </is>
      </c>
      <c r="C11" t="inlineStr">
        <is>
          <t xml:space="preserve">Round trip to Denver, trade show</t>
        </is>
      </c>
      <c r="D11" t="inlineStr">
        <is>
          <t xml:space="preserve">Yes</t>
        </is>
      </c>
      <c r="F11" s="3">
        <v>412.8</v>
      </c>
      <c r="G11" s="3">
        <f>IF(B11="","",IF(B11="Mileage",ROUND(E11*$G$2,2),F11))</f>
        <v>412.8</v>
      </c>
      <c r="H11" t="str">
        <f>IF(A11="","",IF(COUNTIF($A$28:$A$35,B11)=0,"Unknown category",IF(OR(A11-$B$5&lt;0,A11-$B$6&gt;0),"Outside period",IF(AND(B11&lt;&gt;"Mileage",D11&lt;&gt;"Yes",G11&gt;$G$3),"Receipt needed",IF(AND(VLOOKUP(B11,$A$28:$F$35,6,FALSE)&gt;0,G11&gt;VLOOKUP(B11,$A$28:$F$35,6,FALSE)),"Over limit","OK")))))</f>
        <v>OK</v>
      </c>
    </row>
    <row r="12">
      <c r="A12" s="5">
        <v>46301</v>
      </c>
      <c r="B12" t="inlineStr">
        <is>
          <t xml:space="preserve">Lodging</t>
        </is>
      </c>
      <c r="C12" t="inlineStr">
        <is>
          <t xml:space="preserve">Hotel, night 1</t>
        </is>
      </c>
      <c r="D12" t="inlineStr">
        <is>
          <t xml:space="preserve">Yes</t>
        </is>
      </c>
      <c r="F12" s="3">
        <v>219</v>
      </c>
      <c r="G12" s="3">
        <f>IF(B12="","",IF(B12="Mileage",ROUND(E12*$G$2,2),F12))</f>
        <v>219</v>
      </c>
      <c r="H12" t="str">
        <f>IF(A12="","",IF(COUNTIF($A$28:$A$35,B12)=0,"Unknown category",IF(OR(A12-$B$5&lt;0,A12-$B$6&gt;0),"Outside period",IF(AND(B12&lt;&gt;"Mileage",D12&lt;&gt;"Yes",G12&gt;$G$3),"Receipt needed",IF(AND(VLOOKUP(B12,$A$28:$F$35,6,FALSE)&gt;0,G12&gt;VLOOKUP(B12,$A$28:$F$35,6,FALSE)),"Over limit","OK")))))</f>
        <v>OK</v>
      </c>
    </row>
    <row r="13">
      <c r="A13" s="5">
        <v>46302</v>
      </c>
      <c r="B13" t="inlineStr">
        <is>
          <t xml:space="preserve">Lodging</t>
        </is>
      </c>
      <c r="C13" t="inlineStr">
        <is>
          <t xml:space="preserve">Hotel, night 2</t>
        </is>
      </c>
      <c r="D13" t="inlineStr">
        <is>
          <t xml:space="preserve">Yes</t>
        </is>
      </c>
      <c r="F13" s="3">
        <v>219</v>
      </c>
      <c r="G13" s="3">
        <f>IF(B13="","",IF(B13="Mileage",ROUND(E13*$G$2,2),F13))</f>
        <v>219</v>
      </c>
      <c r="H13" t="str">
        <f>IF(A13="","",IF(COUNTIF($A$28:$A$35,B13)=0,"Unknown category",IF(OR(A13-$B$5&lt;0,A13-$B$6&gt;0),"Outside period",IF(AND(B13&lt;&gt;"Mileage",D13&lt;&gt;"Yes",G13&gt;$G$3),"Receipt needed",IF(AND(VLOOKUP(B13,$A$28:$F$35,6,FALSE)&gt;0,G13&gt;VLOOKUP(B13,$A$28:$F$35,6,FALSE)),"Over limit","OK")))))</f>
        <v>OK</v>
      </c>
    </row>
    <row r="14">
      <c r="A14" s="5">
        <v>46302</v>
      </c>
      <c r="B14" t="inlineStr">
        <is>
          <t xml:space="preserve">Meals</t>
        </is>
      </c>
      <c r="C14" t="inlineStr">
        <is>
          <t xml:space="preserve">Dinner with Lakeside Foods buyer (2 people)</t>
        </is>
      </c>
      <c r="D14" t="inlineStr">
        <is>
          <t xml:space="preserve">Yes</t>
        </is>
      </c>
      <c r="F14" s="3">
        <v>92.4</v>
      </c>
      <c r="G14" s="3">
        <f>IF(B14="","",IF(B14="Mileage",ROUND(E14*$G$2,2),F14))</f>
        <v>92.4</v>
      </c>
      <c r="H14" t="str">
        <f>IF(A14="","",IF(COUNTIF($A$28:$A$35,B14)=0,"Unknown category",IF(OR(A14-$B$5&lt;0,A14-$B$6&gt;0),"Outside period",IF(AND(B14&lt;&gt;"Mileage",D14&lt;&gt;"Yes",G14&gt;$G$3),"Receipt needed",IF(AND(VLOOKUP(B14,$A$28:$F$35,6,FALSE)&gt;0,G14&gt;VLOOKUP(B14,$A$28:$F$35,6,FALSE)),"Over limit","OK")))))</f>
        <v>Over limit</v>
      </c>
    </row>
    <row r="15">
      <c r="A15" s="5">
        <v>46303</v>
      </c>
      <c r="B15" t="inlineStr">
        <is>
          <t xml:space="preserve">Meals</t>
        </is>
      </c>
      <c r="C15" t="inlineStr">
        <is>
          <t xml:space="preserve">Lunch at trade show</t>
        </is>
      </c>
      <c r="D15" t="inlineStr">
        <is>
          <t xml:space="preserve">No</t>
        </is>
      </c>
      <c r="F15" s="3">
        <v>18.75</v>
      </c>
      <c r="G15" s="3">
        <f>IF(B15="","",IF(B15="Mileage",ROUND(E15*$G$2,2),F15))</f>
        <v>18.75</v>
      </c>
      <c r="H15" t="str">
        <f>IF(A15="","",IF(COUNTIF($A$28:$A$35,B15)=0,"Unknown category",IF(OR(A15-$B$5&lt;0,A15-$B$6&gt;0),"Outside period",IF(AND(B15&lt;&gt;"Mileage",D15&lt;&gt;"Yes",G15&gt;$G$3),"Receipt needed",IF(AND(VLOOKUP(B15,$A$28:$F$35,6,FALSE)&gt;0,G15&gt;VLOOKUP(B15,$A$28:$F$35,6,FALSE)),"Over limit","OK")))))</f>
        <v>OK</v>
      </c>
    </row>
    <row r="16">
      <c r="A16" s="5">
        <v>46303</v>
      </c>
      <c r="B16" t="inlineStr">
        <is>
          <t xml:space="preserve">Taxi/rideshare</t>
        </is>
      </c>
      <c r="C16" t="inlineStr">
        <is>
          <t xml:space="preserve">Airport to hotel and back</t>
        </is>
      </c>
      <c r="D16" t="inlineStr">
        <is>
          <t xml:space="preserve">No</t>
        </is>
      </c>
      <c r="F16" s="3">
        <v>48.2</v>
      </c>
      <c r="G16" s="3">
        <f>IF(B16="","",IF(B16="Mileage",ROUND(E16*$G$2,2),F16))</f>
        <v>48.2</v>
      </c>
      <c r="H16" t="str">
        <f>IF(A16="","",IF(COUNTIF($A$28:$A$35,B16)=0,"Unknown category",IF(OR(A16-$B$5&lt;0,A16-$B$6&gt;0),"Outside period",IF(AND(B16&lt;&gt;"Mileage",D16&lt;&gt;"Yes",G16&gt;$G$3),"Receipt needed",IF(AND(VLOOKUP(B16,$A$28:$F$35,6,FALSE)&gt;0,G16&gt;VLOOKUP(B16,$A$28:$F$35,6,FALSE)),"Over limit","OK")))))</f>
        <v>Receipt needed</v>
      </c>
    </row>
    <row r="17">
      <c r="A17" s="5">
        <v>46303</v>
      </c>
      <c r="B17" t="inlineStr">
        <is>
          <t xml:space="preserve">Parking</t>
        </is>
      </c>
      <c r="C17" t="inlineStr">
        <is>
          <t xml:space="preserve">Airport parking, 3 days</t>
        </is>
      </c>
      <c r="D17" t="inlineStr">
        <is>
          <t xml:space="preserve">Yes</t>
        </is>
      </c>
      <c r="F17" s="3">
        <v>66</v>
      </c>
      <c r="G17" s="3">
        <f>IF(B17="","",IF(B17="Mileage",ROUND(E17*$G$2,2),F17))</f>
        <v>66</v>
      </c>
      <c r="H17" t="str">
        <f>IF(A17="","",IF(COUNTIF($A$28:$A$35,B17)=0,"Unknown category",IF(OR(A17-$B$5&lt;0,A17-$B$6&gt;0),"Outside period",IF(AND(B17&lt;&gt;"Mileage",D17&lt;&gt;"Yes",G17&gt;$G$3),"Receipt needed",IF(AND(VLOOKUP(B17,$A$28:$F$35,6,FALSE)&gt;0,G17&gt;VLOOKUP(B17,$A$28:$F$35,6,FALSE)),"Over limit","OK")))))</f>
        <v>OK</v>
      </c>
    </row>
    <row r="18">
      <c r="A18" s="5">
        <v>46309</v>
      </c>
      <c r="B18" t="inlineStr">
        <is>
          <t xml:space="preserve">Mileage</t>
        </is>
      </c>
      <c r="C18" t="inlineStr">
        <is>
          <t xml:space="preserve">Client visits, Elgin and Naperville</t>
        </is>
      </c>
      <c r="D18" t="inlineStr">
        <is>
          <t xml:space="preserve">n/a</t>
        </is>
      </c>
      <c r="E18" s="7">
        <v>142</v>
      </c>
      <c r="G18" s="3">
        <f>IF(B18="","",IF(B18="Mileage",ROUND(E18*$G$2,2),F18))</f>
        <v>99.4</v>
      </c>
      <c r="H18" t="str">
        <f>IF(A18="","",IF(COUNTIF($A$28:$A$35,B18)=0,"Unknown category",IF(OR(A18-$B$5&lt;0,A18-$B$6&gt;0),"Outside period",IF(AND(B18&lt;&gt;"Mileage",D18&lt;&gt;"Yes",G18&gt;$G$3),"Receipt needed",IF(AND(VLOOKUP(B18,$A$28:$F$35,6,FALSE)&gt;0,G18&gt;VLOOKUP(B18,$A$28:$F$35,6,FALSE)),"Over limit","OK")))))</f>
        <v>OK</v>
      </c>
    </row>
    <row r="19">
      <c r="A19" s="5">
        <v>46315</v>
      </c>
      <c r="B19" t="inlineStr">
        <is>
          <t xml:space="preserve">Supplies</t>
        </is>
      </c>
      <c r="C19" t="inlineStr">
        <is>
          <t xml:space="preserve">Trade show display easel</t>
        </is>
      </c>
      <c r="D19" t="inlineStr">
        <is>
          <t xml:space="preserve">Yes</t>
        </is>
      </c>
      <c r="F19" s="3">
        <v>64.99</v>
      </c>
      <c r="G19" s="3">
        <f>IF(B19="","",IF(B19="Mileage",ROUND(E19*$G$2,2),F19))</f>
        <v>64.99</v>
      </c>
      <c r="H19" t="str">
        <f>IF(A19="","",IF(COUNTIF($A$28:$A$35,B19)=0,"Unknown category",IF(OR(A19-$B$5&lt;0,A19-$B$6&gt;0),"Outside period",IF(AND(B19&lt;&gt;"Mileage",D19&lt;&gt;"Yes",G19&gt;$G$3),"Receipt needed",IF(AND(VLOOKUP(B19,$A$28:$F$35,6,FALSE)&gt;0,G19&gt;VLOOKUP(B19,$A$28:$F$35,6,FALSE)),"Over limit","OK")))))</f>
        <v>OK</v>
      </c>
    </row>
    <row r="20">
      <c r="A20" s="5">
        <v>46317</v>
      </c>
      <c r="B20" t="inlineStr">
        <is>
          <t xml:space="preserve">Meals</t>
        </is>
      </c>
      <c r="C20" t="inlineStr">
        <is>
          <t xml:space="preserve">Team lunch, quarterly review (4 people)</t>
        </is>
      </c>
      <c r="D20" t="inlineStr">
        <is>
          <t xml:space="preserve">Yes</t>
        </is>
      </c>
      <c r="F20" s="3">
        <v>71.3</v>
      </c>
      <c r="G20" s="3">
        <f>IF(B20="","",IF(B20="Mileage",ROUND(E20*$G$2,2),F20))</f>
        <v>71.3</v>
      </c>
      <c r="H20" t="str">
        <f>IF(A20="","",IF(COUNTIF($A$28:$A$35,B20)=0,"Unknown category",IF(OR(A20-$B$5&lt;0,A20-$B$6&gt;0),"Outside period",IF(AND(B20&lt;&gt;"Mileage",D20&lt;&gt;"Yes",G20&gt;$G$3),"Receipt needed",IF(AND(VLOOKUP(B20,$A$28:$F$35,6,FALSE)&gt;0,G20&gt;VLOOKUP(B20,$A$28:$F$35,6,FALSE)),"Over limit","OK")))))</f>
        <v>OK</v>
      </c>
    </row>
    <row r="21">
      <c r="A21" s="5">
        <v>46322</v>
      </c>
      <c r="B21" t="inlineStr">
        <is>
          <t xml:space="preserve">Other</t>
        </is>
      </c>
      <c r="C21" t="inlineStr">
        <is>
          <t xml:space="preserve">Courier, signed contracts to client</t>
        </is>
      </c>
      <c r="D21" t="inlineStr">
        <is>
          <t xml:space="preserve">Yes</t>
        </is>
      </c>
      <c r="F21" s="3">
        <v>26.5</v>
      </c>
      <c r="G21" s="3">
        <f>IF(B21="","",IF(B21="Mileage",ROUND(E21*$G$2,2),F21))</f>
        <v>26.5</v>
      </c>
      <c r="H21" t="str">
        <f>IF(A21="","",IF(COUNTIF($A$28:$A$35,B21)=0,"Unknown category",IF(OR(A21-$B$5&lt;0,A21-$B$6&gt;0),"Outside period",IF(AND(B21&lt;&gt;"Mileage",D21&lt;&gt;"Yes",G21&gt;$G$3),"Receipt needed",IF(AND(VLOOKUP(B21,$A$28:$F$35,6,FALSE)&gt;0,G21&gt;VLOOKUP(B21,$A$28:$F$35,6,FALSE)),"Over limit","OK")))))</f>
        <v>OK</v>
      </c>
    </row>
    <row r="22">
      <c r="A22" s="5">
        <v>46324</v>
      </c>
      <c r="B22" t="inlineStr">
        <is>
          <t xml:space="preserve">Mileage</t>
        </is>
      </c>
      <c r="C22" t="inlineStr">
        <is>
          <t xml:space="preserve">Client visit, Joliet</t>
        </is>
      </c>
      <c r="D22" t="inlineStr">
        <is>
          <t xml:space="preserve">n/a</t>
        </is>
      </c>
      <c r="E22" s="7">
        <v>58</v>
      </c>
      <c r="G22" s="3">
        <f>IF(B22="","",IF(B22="Mileage",ROUND(E22*$G$2,2),F22))</f>
        <v>40.6</v>
      </c>
      <c r="H22" t="str">
        <f>IF(A22="","",IF(COUNTIF($A$28:$A$35,B22)=0,"Unknown category",IF(OR(A22-$B$5&lt;0,A22-$B$6&gt;0),"Outside period",IF(AND(B22&lt;&gt;"Mileage",D22&lt;&gt;"Yes",G22&gt;$G$3),"Receipt needed",IF(AND(VLOOKUP(B22,$A$28:$F$35,6,FALSE)&gt;0,G22&gt;VLOOKUP(B22,$A$28:$F$35,6,FALSE)),"Over limit","OK")))))</f>
        <v>OK</v>
      </c>
    </row>
    <row r="23">
      <c r="G23" s="3" t="str">
        <f>IF(B23="","",IF(B23="Mileage",ROUND(E23*$G$2,2),F23))</f>
        <v/>
      </c>
      <c r="H23" t="str">
        <f>IF(A23="","",IF(COUNTIF($A$28:$A$35,B23)=0,"Unknown category",IF(OR(A23-$B$5&lt;0,A23-$B$6&gt;0),"Outside period",IF(AND(B23&lt;&gt;"Mileage",D23&lt;&gt;"Yes",G23&gt;$G$3),"Receipt needed",IF(AND(VLOOKUP(B23,$A$28:$F$35,6,FALSE)&gt;0,G23&gt;VLOOKUP(B23,$A$28:$F$35,6,FALSE)),"Over limit","OK")))))</f>
        <v/>
      </c>
    </row>
    <row r="24">
      <c r="G24" s="3" t="str">
        <f>IF(B24="","",IF(B24="Mileage",ROUND(E24*$G$2,2),F24))</f>
        <v/>
      </c>
      <c r="H24" t="str">
        <f>IF(A24="","",IF(COUNTIF($A$28:$A$35,B24)=0,"Unknown category",IF(OR(A24-$B$5&lt;0,A24-$B$6&gt;0),"Outside period",IF(AND(B24&lt;&gt;"Mileage",D24&lt;&gt;"Yes",G24&gt;$G$3),"Receipt needed",IF(AND(VLOOKUP(B24,$A$28:$F$35,6,FALSE)&gt;0,G24&gt;VLOOKUP(B24,$A$28:$F$35,6,FALSE)),"Over limit","OK")))))</f>
        <v/>
      </c>
    </row>
    <row r="25">
      <c r="A25" s="6" t="inlineStr">
        <is>
          <t xml:space="preserve">Totals</t>
        </is>
      </c>
      <c r="E25" s="8">
        <f>SUM(E10:E24)</f>
        <v>286</v>
      </c>
      <c r="G25" s="4">
        <f>SUM(G10:G24)</f>
        <v>1439.14</v>
      </c>
    </row>
    <row r="27">
      <c r="A27" s="6" t="inlineStr">
        <is>
          <t xml:space="preserve">Category</t>
        </is>
      </c>
      <c r="B27" s="2" t="inlineStr">
        <is>
          <t xml:space="preserve">Lines</t>
        </is>
      </c>
      <c r="F27" s="4" t="inlineStr">
        <is>
          <t xml:space="preserve">Per-item limit</t>
        </is>
      </c>
      <c r="G27" s="4" t="inlineStr">
        <is>
          <t xml:space="preserve">Claimed</t>
        </is>
      </c>
    </row>
    <row r="28">
      <c r="A28" s="5" t="inlineStr">
        <is>
          <t xml:space="preserve">Airfare</t>
        </is>
      </c>
      <c r="B28" s="9">
        <f>COUNTIF($B$10:$B$24,A28)</f>
        <v>1</v>
      </c>
      <c r="F28" s="3">
        <v>0</v>
      </c>
      <c r="G28" s="3">
        <f>SUMIF($B$10:$B$24,A28,$G$10:$G$24)</f>
        <v>412.8</v>
      </c>
    </row>
    <row r="29">
      <c r="A29" s="5" t="inlineStr">
        <is>
          <t xml:space="preserve">Lodging</t>
        </is>
      </c>
      <c r="B29" s="9">
        <f>COUNTIF($B$10:$B$24,A29)</f>
        <v>2</v>
      </c>
      <c r="F29" s="3">
        <v>250</v>
      </c>
      <c r="G29" s="3">
        <f>SUMIF($B$10:$B$24,A29,$G$10:$G$24)</f>
        <v>438</v>
      </c>
    </row>
    <row r="30">
      <c r="A30" s="5" t="inlineStr">
        <is>
          <t xml:space="preserve">Meals</t>
        </is>
      </c>
      <c r="B30" s="9">
        <f>COUNTIF($B$10:$B$24,A30)</f>
        <v>3</v>
      </c>
      <c r="F30" s="3">
        <v>75</v>
      </c>
      <c r="G30" s="3">
        <f>SUMIF($B$10:$B$24,A30,$G$10:$G$24)</f>
        <v>182.45</v>
      </c>
    </row>
    <row r="31">
      <c r="A31" s="5" t="inlineStr">
        <is>
          <t xml:space="preserve">Mileage</t>
        </is>
      </c>
      <c r="B31" s="9">
        <f>COUNTIF($B$10:$B$24,A31)</f>
        <v>3</v>
      </c>
      <c r="F31" s="3">
        <v>0</v>
      </c>
      <c r="G31" s="3">
        <f>SUMIF($B$10:$B$24,A31,$G$10:$G$24)</f>
        <v>200.2</v>
      </c>
    </row>
    <row r="32">
      <c r="A32" s="5" t="inlineStr">
        <is>
          <t xml:space="preserve">Taxi/rideshare</t>
        </is>
      </c>
      <c r="B32" s="9">
        <f>COUNTIF($B$10:$B$24,A32)</f>
        <v>1</v>
      </c>
      <c r="F32" s="3">
        <v>100</v>
      </c>
      <c r="G32" s="3">
        <f>SUMIF($B$10:$B$24,A32,$G$10:$G$24)</f>
        <v>48.2</v>
      </c>
    </row>
    <row r="33">
      <c r="A33" s="5" t="inlineStr">
        <is>
          <t xml:space="preserve">Parking</t>
        </is>
      </c>
      <c r="B33" s="9">
        <f>COUNTIF($B$10:$B$24,A33)</f>
        <v>1</v>
      </c>
      <c r="F33" s="3">
        <v>0</v>
      </c>
      <c r="G33" s="3">
        <f>SUMIF($B$10:$B$24,A33,$G$10:$G$24)</f>
        <v>66</v>
      </c>
    </row>
    <row r="34">
      <c r="A34" s="5" t="inlineStr">
        <is>
          <t xml:space="preserve">Supplies</t>
        </is>
      </c>
      <c r="B34" s="9">
        <f>COUNTIF($B$10:$B$24,A34)</f>
        <v>1</v>
      </c>
      <c r="F34" s="3">
        <v>150</v>
      </c>
      <c r="G34" s="3">
        <f>SUMIF($B$10:$B$24,A34,$G$10:$G$24)</f>
        <v>64.99</v>
      </c>
    </row>
    <row r="35">
      <c r="A35" s="5" t="inlineStr">
        <is>
          <t xml:space="preserve">Other</t>
        </is>
      </c>
      <c r="B35" s="9">
        <f>COUNTIF($B$10:$B$24,A35)</f>
        <v>1</v>
      </c>
      <c r="F35" s="3">
        <v>100</v>
      </c>
      <c r="G35" s="3">
        <f>SUMIF($B$10:$B$24,A35,$G$10:$G$24)</f>
        <v>26.5</v>
      </c>
    </row>
    <row r="36">
      <c r="A36" s="6" t="inlineStr">
        <is>
          <t xml:space="preserve">Total by category</t>
        </is>
      </c>
      <c r="G36" s="4">
        <f>SUM(G28:G35)</f>
        <v>1439.14</v>
      </c>
    </row>
    <row r="38">
      <c r="A38" s="5" t="inlineStr">
        <is>
          <t xml:space="preserve">Lines flagged for review</t>
        </is>
      </c>
      <c r="G38" s="9">
        <f>SUMPRODUCT((H10:H24&lt;&gt;"OK")*(H10:H24&lt;&gt;""))</f>
        <v>3</v>
      </c>
    </row>
    <row r="39">
      <c r="A39" s="5" t="inlineStr">
        <is>
          <t xml:space="preserve">Claim on lines marked OK</t>
        </is>
      </c>
      <c r="G39" s="3">
        <f>SUMIF(H10:H24,"OK",G10:G24)</f>
        <v>1238.34</v>
      </c>
    </row>
    <row r="40">
      <c r="A40" s="5" t="inlineStr">
        <is>
          <t xml:space="preserve">Claim on flagged lines</t>
        </is>
      </c>
      <c r="G40" s="3">
        <f>G25-G39</f>
        <v>200.8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expense report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