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32.7" customWidth="1"/>
    <col min="2" max="2" width="10.7" customWidth="1"/>
    <col min="3" max="3" width="8.7" customWidth="1"/>
    <col min="4" max="4" width="8.7" customWidth="1"/>
    <col min="5" max="5" width="11.7" customWidth="1"/>
    <col min="6" max="6" width="10.7" customWidth="1"/>
    <col min="7" max="7" width="11.7" customWidth="1"/>
    <col min="8" max="8" width="13.7" customWidth="1"/>
  </cols>
  <sheetData>
    <row r="1">
      <c r="A1" s="2" t="inlineStr">
        <is>
          <t xml:space="preserve">Job estimate</t>
        </is>
      </c>
    </row>
    <row r="2">
      <c r="A2" t="inlineStr">
        <is>
          <t xml:space="preserve">Job</t>
        </is>
      </c>
      <c r="B2" s="9" t="inlineStr">
        <is>
          <t xml:space="preserve">Basement finish, 28 x 36 ft</t>
        </is>
      </c>
    </row>
    <row r="3">
      <c r="A3" t="inlineStr">
        <is>
          <t xml:space="preserve">Date</t>
        </is>
      </c>
      <c r="B3" s="5">
        <v>46328</v>
      </c>
    </row>
    <row r="5">
      <c r="A5" s="2" t="inlineStr">
        <is>
          <t xml:space="preserve">Material</t>
        </is>
      </c>
      <c r="B5" s="10" t="inlineStr">
        <is>
          <t xml:space="preserve">Measured</t>
        </is>
      </c>
      <c r="C5" s="2" t="inlineStr">
        <is>
          <t xml:space="preserve">Unit</t>
        </is>
      </c>
      <c r="D5" s="14" t="inlineStr">
        <is>
          <t xml:space="preserve">Waste</t>
        </is>
      </c>
      <c r="E5" s="10" t="inlineStr">
        <is>
          <t xml:space="preserve">Coverage per item</t>
        </is>
      </c>
      <c r="F5" s="10" t="inlineStr">
        <is>
          <t xml:space="preserve">Order qty</t>
        </is>
      </c>
      <c r="G5" s="4" t="inlineStr">
        <is>
          <t xml:space="preserve">Unit cost</t>
        </is>
      </c>
      <c r="H5" s="4" t="inlineStr">
        <is>
          <t xml:space="preserve">Line cost</t>
        </is>
      </c>
    </row>
    <row r="6">
      <c r="A6" t="inlineStr">
        <is>
          <t xml:space="preserve">Drywall 1/2 in., 4x8 sheet</t>
        </is>
      </c>
      <c r="B6" s="9">
        <v>1840</v>
      </c>
      <c r="C6" t="inlineStr">
        <is>
          <t xml:space="preserve">sq ft</t>
        </is>
      </c>
      <c r="D6" s="13">
        <v>0.12</v>
      </c>
      <c r="E6" s="9">
        <v>32</v>
      </c>
      <c r="F6" s="9">
        <f>IF(B6="","",ROUNDUP(B6*(1+D6)/E6,0))</f>
        <v>65</v>
      </c>
      <c r="G6" s="3">
        <v>15.98</v>
      </c>
      <c r="H6" s="3">
        <f>IF(F6="","",ROUND(F6*G6,2))</f>
        <v>1038.7</v>
      </c>
    </row>
    <row r="7">
      <c r="A7" t="inlineStr">
        <is>
          <t xml:space="preserve">Studs 2x4x8</t>
        </is>
      </c>
      <c r="B7" s="9">
        <v>142</v>
      </c>
      <c r="C7" t="inlineStr">
        <is>
          <t xml:space="preserve">each</t>
        </is>
      </c>
      <c r="D7" s="13">
        <v>0.1</v>
      </c>
      <c r="E7" s="9">
        <v>1</v>
      </c>
      <c r="F7" s="9">
        <f>IF(B7="","",ROUNDUP(B7*(1+D7)/E7,0))</f>
        <v>157</v>
      </c>
      <c r="G7" s="3">
        <v>4.25</v>
      </c>
      <c r="H7" s="3">
        <f>IF(F7="","",ROUND(F7*G7,2))</f>
        <v>667.25</v>
      </c>
    </row>
    <row r="8">
      <c r="A8" t="inlineStr">
        <is>
          <t xml:space="preserve">Wall insulation (bag)</t>
        </is>
      </c>
      <c r="B8" s="9">
        <v>860</v>
      </c>
      <c r="C8" t="inlineStr">
        <is>
          <t xml:space="preserve">sq ft</t>
        </is>
      </c>
      <c r="D8" s="13">
        <v>0.05</v>
      </c>
      <c r="E8" s="9">
        <v>40</v>
      </c>
      <c r="F8" s="9">
        <f>IF(B8="","",ROUNDUP(B8*(1+D8)/E8,0))</f>
        <v>23</v>
      </c>
      <c r="G8" s="3">
        <v>52</v>
      </c>
      <c r="H8" s="3">
        <f>IF(F8="","",ROUND(F8*G8,2))</f>
        <v>1196</v>
      </c>
    </row>
    <row r="9">
      <c r="A9" t="inlineStr">
        <is>
          <t xml:space="preserve">Vinyl plank flooring (box)</t>
        </is>
      </c>
      <c r="B9" s="9">
        <v>1008</v>
      </c>
      <c r="C9" t="inlineStr">
        <is>
          <t xml:space="preserve">sq ft</t>
        </is>
      </c>
      <c r="D9" s="13">
        <v>0.1</v>
      </c>
      <c r="E9" s="9">
        <v>20</v>
      </c>
      <c r="F9" s="9">
        <f>IF(B9="","",ROUNDUP(B9*(1+D9)/E9,0))</f>
        <v>56</v>
      </c>
      <c r="G9" s="3">
        <v>48.5</v>
      </c>
      <c r="H9" s="3">
        <f>IF(F9="","",ROUND(F9*G9,2))</f>
        <v>2716</v>
      </c>
    </row>
    <row r="10">
      <c r="A10" t="inlineStr">
        <is>
          <t xml:space="preserve">Baseboard, 16 ft piece</t>
        </is>
      </c>
      <c r="B10" s="9">
        <v>128</v>
      </c>
      <c r="C10" t="inlineStr">
        <is>
          <t xml:space="preserve">lin ft</t>
        </is>
      </c>
      <c r="D10" s="13">
        <v>0.1</v>
      </c>
      <c r="E10" s="9">
        <v>16</v>
      </c>
      <c r="F10" s="9">
        <f>IF(B10="","",ROUNDUP(B10*(1+D10)/E10,0))</f>
        <v>9</v>
      </c>
      <c r="G10" s="3">
        <v>21</v>
      </c>
      <c r="H10" s="3">
        <f>IF(F10="","",ROUND(F10*G10,2))</f>
        <v>189</v>
      </c>
    </row>
    <row r="11">
      <c r="A11" t="inlineStr">
        <is>
          <t xml:space="preserve">Wall paint (gallon), 2 coats</t>
        </is>
      </c>
      <c r="B11" s="9">
        <v>3680</v>
      </c>
      <c r="C11" t="inlineStr">
        <is>
          <t xml:space="preserve">sq ft</t>
        </is>
      </c>
      <c r="D11" s="13">
        <v>0.05</v>
      </c>
      <c r="E11" s="9">
        <v>350</v>
      </c>
      <c r="F11" s="9">
        <f>IF(B11="","",ROUNDUP(B11*(1+D11)/E11,0))</f>
        <v>12</v>
      </c>
      <c r="G11" s="3">
        <v>38</v>
      </c>
      <c r="H11" s="3">
        <f>IF(F11="","",ROUND(F11*G11,2))</f>
        <v>456</v>
      </c>
    </row>
    <row r="12">
      <c r="F12" s="9" t="str">
        <f>IF(B12="","",ROUNDUP(B12*(1+D12)/E12,0))</f>
        <v/>
      </c>
      <c r="H12" s="3" t="str">
        <f>IF(F12="","",ROUND(F12*G12,2))</f>
        <v/>
      </c>
    </row>
    <row r="14">
      <c r="A14" s="2" t="inlineStr">
        <is>
          <t xml:space="preserve">Labor</t>
        </is>
      </c>
      <c r="B14" s="10" t="inlineStr">
        <is>
          <t xml:space="preserve">Hours</t>
        </is>
      </c>
      <c r="G14" s="4" t="inlineStr">
        <is>
          <t xml:space="preserve">Rate</t>
        </is>
      </c>
      <c r="H14" s="4" t="inlineStr">
        <is>
          <t xml:space="preserve">Line cost</t>
        </is>
      </c>
    </row>
    <row r="15">
      <c r="A15" t="inlineStr">
        <is>
          <t xml:space="preserve">Framing</t>
        </is>
      </c>
      <c r="B15" s="9">
        <v>36</v>
      </c>
      <c r="G15" s="3">
        <v>58</v>
      </c>
      <c r="H15" s="3">
        <f>IF(B15="","",ROUND(B15*G15,2))</f>
        <v>2088</v>
      </c>
    </row>
    <row r="16">
      <c r="A16" t="inlineStr">
        <is>
          <t xml:space="preserve">Insulation</t>
        </is>
      </c>
      <c r="B16" s="9">
        <v>10</v>
      </c>
      <c r="G16" s="3">
        <v>58</v>
      </c>
      <c r="H16" s="3">
        <f>IF(B16="","",ROUND(B16*G16,2))</f>
        <v>580</v>
      </c>
    </row>
    <row r="17">
      <c r="A17" t="inlineStr">
        <is>
          <t xml:space="preserve">Drywall hang and finish</t>
        </is>
      </c>
      <c r="B17" s="9">
        <v>64</v>
      </c>
      <c r="G17" s="3">
        <v>58</v>
      </c>
      <c r="H17" s="3">
        <f>IF(B17="","",ROUND(B17*G17,2))</f>
        <v>3712</v>
      </c>
    </row>
    <row r="18">
      <c r="A18" t="inlineStr">
        <is>
          <t xml:space="preserve">Flooring and trim</t>
        </is>
      </c>
      <c r="B18" s="9">
        <v>22</v>
      </c>
      <c r="G18" s="3">
        <v>52</v>
      </c>
      <c r="H18" s="3">
        <f>IF(B18="","",ROUND(B18*G18,2))</f>
        <v>1144</v>
      </c>
    </row>
    <row r="19">
      <c r="A19" t="inlineStr">
        <is>
          <t xml:space="preserve">Painting</t>
        </is>
      </c>
      <c r="B19" s="9">
        <v>30</v>
      </c>
      <c r="G19" s="3">
        <v>48</v>
      </c>
      <c r="H19" s="3">
        <f>IF(B19="","",ROUND(B19*G19,2))</f>
        <v>1440</v>
      </c>
    </row>
    <row r="20">
      <c r="H20" s="3" t="str">
        <f>IF(B20="","",ROUND(B20*G20,2))</f>
        <v/>
      </c>
    </row>
    <row r="22">
      <c r="A22" t="inlineStr">
        <is>
          <t xml:space="preserve">Materials</t>
        </is>
      </c>
      <c r="H22" s="3">
        <f>SUM(H6:H12)</f>
        <v>6262.95</v>
      </c>
    </row>
    <row r="23">
      <c r="A23" t="inlineStr">
        <is>
          <t xml:space="preserve">Labor</t>
        </is>
      </c>
      <c r="H23" s="3">
        <f>SUM(H15:H20)</f>
        <v>8964</v>
      </c>
    </row>
    <row r="24">
      <c r="A24" t="inlineStr">
        <is>
          <t xml:space="preserve">Direct cost</t>
        </is>
      </c>
      <c r="H24" s="3">
        <f>H22+H23</f>
        <v>15226.95</v>
      </c>
    </row>
    <row r="25">
      <c r="A25" t="inlineStr">
        <is>
          <t xml:space="preserve">Markup on cost</t>
        </is>
      </c>
      <c r="G25" s="13">
        <v>0.25</v>
      </c>
      <c r="H25" s="3">
        <f>ROUND(H24*G25,2)</f>
        <v>3806.74</v>
      </c>
    </row>
    <row r="26">
      <c r="A26" s="2" t="inlineStr">
        <is>
          <t xml:space="preserve">Quote price</t>
        </is>
      </c>
      <c r="H26" s="4">
        <f>H24+H25</f>
        <v>19033.69</v>
      </c>
    </row>
    <row r="27">
      <c r="A27" t="inlineStr">
        <is>
          <t xml:space="preserve">Gross margin on price</t>
        </is>
      </c>
      <c r="H27" s="13">
        <f>IF(H26&gt;0,H25/H26,0)</f>
        <v>0.20000010507684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construction estimate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