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Jobs and profit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2"/>
  <sheetViews>
    <sheetView workbookViewId="0"/>
  </sheetViews>
  <sheetFormatPr defaultRowHeight="15"/>
  <cols>
    <col min="1" max="1" width="32.7" customWidth="1"/>
    <col min="2" max="2" width="28.7" customWidth="1"/>
    <col min="3" max="3" width="10.7" customWidth="1"/>
    <col min="4" max="4" width="12.7" customWidth="1"/>
    <col min="5" max="5" width="10.7" customWidth="1"/>
    <col min="6" max="6" width="11.7" customWidth="1"/>
    <col min="7" max="7" width="10.7" customWidth="1"/>
    <col min="8" max="8" width="12.7" customWidth="1"/>
    <col min="9" max="9" width="11.7" customWidth="1"/>
  </cols>
  <sheetData>
    <row r="1">
      <c r="A1" s="6" t="inlineStr">
        <is>
          <t xml:space="preserve">Cleaning jobs: schedule and profit</t>
        </is>
      </c>
    </row>
    <row r="2">
      <c r="A2" s="5" t="inlineStr">
        <is>
          <t xml:space="preserve">Week starting</t>
        </is>
      </c>
      <c r="B2" s="5">
        <v>46328</v>
      </c>
    </row>
    <row r="3">
      <c r="A3" s="5" t="inlineStr">
        <is>
          <t xml:space="preserve">Cleaner cost per hour</t>
        </is>
      </c>
      <c r="B3" s="3">
        <v>24.5</v>
      </c>
    </row>
    <row r="4">
      <c r="A4" s="5" t="inlineStr">
        <is>
          <t xml:space="preserve">Target profit margin</t>
        </is>
      </c>
      <c r="B4" s="13">
        <v>0.5</v>
      </c>
    </row>
    <row r="6">
      <c r="A6" s="6" t="inlineStr">
        <is>
          <t xml:space="preserve">Date</t>
        </is>
      </c>
      <c r="B6" s="2" t="inlineStr">
        <is>
          <t xml:space="preserve">Client</t>
        </is>
      </c>
      <c r="C6" s="2" t="inlineStr">
        <is>
          <t xml:space="preserve">Cleaner</t>
        </is>
      </c>
      <c r="D6" s="8" t="inlineStr">
        <is>
          <t xml:space="preserve">Job hrs</t>
        </is>
      </c>
      <c r="E6" s="8" t="inlineStr">
        <is>
          <t xml:space="preserve">Drive hrs</t>
        </is>
      </c>
      <c r="F6" s="4" t="inlineStr">
        <is>
          <t xml:space="preserve">Price</t>
        </is>
      </c>
      <c r="G6" s="4" t="inlineStr">
        <is>
          <t xml:space="preserve">Supplies</t>
        </is>
      </c>
      <c r="H6" s="4" t="inlineStr">
        <is>
          <t xml:space="preserve">Labor cost</t>
        </is>
      </c>
      <c r="I6" s="4" t="inlineStr">
        <is>
          <t xml:space="preserve">Profit</t>
        </is>
      </c>
    </row>
    <row r="7">
      <c r="A7" s="5">
        <v>46328</v>
      </c>
      <c r="B7" t="inlineStr">
        <is>
          <t xml:space="preserve">Priya</t>
        </is>
      </c>
      <c r="C7" t="inlineStr">
        <is>
          <t xml:space="preserve">Ana</t>
        </is>
      </c>
      <c r="D7" s="7">
        <v>3.5</v>
      </c>
      <c r="E7" s="7">
        <v>0.5</v>
      </c>
      <c r="F7" s="3">
        <v>230</v>
      </c>
      <c r="G7" s="3">
        <v>6.5</v>
      </c>
      <c r="H7" s="3">
        <f>ROUND((D7+E7)*$B$3,2)</f>
        <v>98</v>
      </c>
      <c r="I7" s="3">
        <f>F7-G7-H7</f>
        <v>125.5</v>
      </c>
    </row>
    <row r="8">
      <c r="A8" s="5">
        <v>46328</v>
      </c>
      <c r="B8" t="inlineStr">
        <is>
          <t xml:space="preserve">Office suite 2B</t>
        </is>
      </c>
      <c r="C8" t="inlineStr">
        <is>
          <t xml:space="preserve">Ben</t>
        </is>
      </c>
      <c r="D8" s="7">
        <v>5.5</v>
      </c>
      <c r="E8" s="7">
        <v>0.4</v>
      </c>
      <c r="F8" s="3">
        <v>340</v>
      </c>
      <c r="G8" s="3">
        <v>11.3</v>
      </c>
      <c r="H8" s="3">
        <f>ROUND((D8+E8)*$B$3,2)</f>
        <v>144.55</v>
      </c>
      <c r="I8" s="3">
        <f>F8-G8-H8</f>
        <v>184.15</v>
      </c>
    </row>
    <row r="9">
      <c r="A9" s="5">
        <v>46328</v>
      </c>
      <c r="B9" t="inlineStr">
        <is>
          <t xml:space="preserve">Marcus</t>
        </is>
      </c>
      <c r="C9" t="inlineStr">
        <is>
          <t xml:space="preserve">Joy</t>
        </is>
      </c>
      <c r="D9" s="7">
        <v>3</v>
      </c>
      <c r="E9" s="7">
        <v>0.6</v>
      </c>
      <c r="F9" s="3">
        <v>185</v>
      </c>
      <c r="G9" s="3">
        <v>5.8</v>
      </c>
      <c r="H9" s="3">
        <f>ROUND((D9+E9)*$B$3,2)</f>
        <v>88.2</v>
      </c>
      <c r="I9" s="3">
        <f>F9-G9-H9</f>
        <v>91</v>
      </c>
    </row>
    <row r="10">
      <c r="A10" s="5">
        <v>46329</v>
      </c>
      <c r="B10" t="inlineStr">
        <is>
          <t xml:space="preserve">Grace</t>
        </is>
      </c>
      <c r="C10" t="inlineStr">
        <is>
          <t xml:space="preserve">Ana</t>
        </is>
      </c>
      <c r="D10" s="7">
        <v>4</v>
      </c>
      <c r="E10" s="7">
        <v>0.5</v>
      </c>
      <c r="F10" s="3">
        <v>255</v>
      </c>
      <c r="G10" s="3">
        <v>7.4</v>
      </c>
      <c r="H10" s="3">
        <f>ROUND((D10+E10)*$B$3,2)</f>
        <v>110.25</v>
      </c>
      <c r="I10" s="3">
        <f>F10-G10-H10</f>
        <v>137.35</v>
      </c>
    </row>
    <row r="11">
      <c r="A11" s="5">
        <v>46329</v>
      </c>
      <c r="B11" t="inlineStr">
        <is>
          <t xml:space="preserve">Elena</t>
        </is>
      </c>
      <c r="C11" t="inlineStr">
        <is>
          <t xml:space="preserve">Joy</t>
        </is>
      </c>
      <c r="D11" s="7">
        <v>5</v>
      </c>
      <c r="E11" s="7">
        <v>0.7</v>
      </c>
      <c r="F11" s="3">
        <v>290</v>
      </c>
      <c r="G11" s="3">
        <v>8.2</v>
      </c>
      <c r="H11" s="3">
        <f>ROUND((D11+E11)*$B$3,2)</f>
        <v>139.65</v>
      </c>
      <c r="I11" s="3">
        <f>F11-G11-H11</f>
        <v>142.15</v>
      </c>
    </row>
    <row r="12">
      <c r="A12" s="5">
        <v>46329</v>
      </c>
      <c r="B12" t="inlineStr">
        <is>
          <t xml:space="preserve">Move-out, Birch Ln</t>
        </is>
      </c>
      <c r="C12" t="inlineStr">
        <is>
          <t xml:space="preserve">Ben</t>
        </is>
      </c>
      <c r="D12" s="7">
        <v>8</v>
      </c>
      <c r="E12" s="7">
        <v>0.5</v>
      </c>
      <c r="F12" s="3">
        <v>420</v>
      </c>
      <c r="G12" s="3">
        <v>14.6</v>
      </c>
      <c r="H12" s="3">
        <f>ROUND((D12+E12)*$B$3,2)</f>
        <v>208.25</v>
      </c>
      <c r="I12" s="3">
        <f>F12-G12-H12</f>
        <v>197.15</v>
      </c>
    </row>
    <row r="13">
      <c r="A13" s="5">
        <v>46330</v>
      </c>
      <c r="B13" t="inlineStr">
        <is>
          <t xml:space="preserve">Hana</t>
        </is>
      </c>
      <c r="C13" t="inlineStr">
        <is>
          <t xml:space="preserve">Ana</t>
        </is>
      </c>
      <c r="D13" s="7">
        <v>3.5</v>
      </c>
      <c r="E13" s="7">
        <v>0.4</v>
      </c>
      <c r="F13" s="3">
        <v>205</v>
      </c>
      <c r="G13" s="3">
        <v>6.1</v>
      </c>
      <c r="H13" s="3">
        <f>ROUND((D13+E13)*$B$3,2)</f>
        <v>95.55</v>
      </c>
      <c r="I13" s="3">
        <f>F13-G13-H13</f>
        <v>103.35</v>
      </c>
    </row>
    <row r="14">
      <c r="A14" s="5">
        <v>46330</v>
      </c>
      <c r="B14" t="inlineStr">
        <is>
          <t xml:space="preserve">Leo</t>
        </is>
      </c>
      <c r="C14" t="inlineStr">
        <is>
          <t xml:space="preserve">Joy</t>
        </is>
      </c>
      <c r="D14" s="7">
        <v>2</v>
      </c>
      <c r="E14" s="7">
        <v>0.8</v>
      </c>
      <c r="F14" s="3">
        <v>140</v>
      </c>
      <c r="G14" s="3">
        <v>4.4</v>
      </c>
      <c r="H14" s="3">
        <f>ROUND((D14+E14)*$B$3,2)</f>
        <v>68.6</v>
      </c>
      <c r="I14" s="3">
        <f>F14-G14-H14</f>
        <v>67</v>
      </c>
    </row>
    <row r="15">
      <c r="A15" s="5">
        <v>46330</v>
      </c>
      <c r="B15" t="inlineStr">
        <is>
          <t xml:space="preserve">Dental office, 3rd St</t>
        </is>
      </c>
      <c r="C15" t="inlineStr">
        <is>
          <t xml:space="preserve">Ben</t>
        </is>
      </c>
      <c r="D15" s="7">
        <v>3</v>
      </c>
      <c r="E15" s="7">
        <v>0.5</v>
      </c>
      <c r="F15" s="3">
        <v>210</v>
      </c>
      <c r="G15" s="3">
        <v>7.9</v>
      </c>
      <c r="H15" s="3">
        <f>ROUND((D15+E15)*$B$3,2)</f>
        <v>85.75</v>
      </c>
      <c r="I15" s="3">
        <f>F15-G15-H15</f>
        <v>116.35</v>
      </c>
    </row>
    <row r="16">
      <c r="A16" s="5">
        <v>46331</v>
      </c>
      <c r="B16" t="inlineStr">
        <is>
          <t xml:space="preserve">Rosa</t>
        </is>
      </c>
      <c r="C16" t="inlineStr">
        <is>
          <t xml:space="preserve">Ana</t>
        </is>
      </c>
      <c r="D16" s="7">
        <v>4</v>
      </c>
      <c r="E16" s="7">
        <v>0.5</v>
      </c>
      <c r="F16" s="3">
        <v>240</v>
      </c>
      <c r="G16" s="3">
        <v>6.9</v>
      </c>
      <c r="H16" s="3">
        <f>ROUND((D16+E16)*$B$3,2)</f>
        <v>110.25</v>
      </c>
      <c r="I16" s="3">
        <f>F16-G16-H16</f>
        <v>122.85</v>
      </c>
    </row>
    <row r="17">
      <c r="A17" s="5">
        <v>46331</v>
      </c>
      <c r="B17" t="inlineStr">
        <is>
          <t xml:space="preserve">Tom</t>
        </is>
      </c>
      <c r="C17" t="inlineStr">
        <is>
          <t xml:space="preserve">Joy</t>
        </is>
      </c>
      <c r="D17" s="7">
        <v>2.5</v>
      </c>
      <c r="E17" s="7">
        <v>0.9</v>
      </c>
      <c r="F17" s="3">
        <v>165</v>
      </c>
      <c r="G17" s="3">
        <v>5.1</v>
      </c>
      <c r="H17" s="3">
        <f>ROUND((D17+E17)*$B$3,2)</f>
        <v>83.3</v>
      </c>
      <c r="I17" s="3">
        <f>F17-G17-H17</f>
        <v>76.6</v>
      </c>
    </row>
    <row r="18">
      <c r="A18" s="5">
        <v>46331</v>
      </c>
      <c r="B18" t="inlineStr">
        <is>
          <t xml:space="preserve">After-party clean, Oak Ave</t>
        </is>
      </c>
      <c r="C18" t="inlineStr">
        <is>
          <t xml:space="preserve">Ben</t>
        </is>
      </c>
      <c r="D18" s="7">
        <v>4.5</v>
      </c>
      <c r="E18" s="7">
        <v>0.6</v>
      </c>
      <c r="F18" s="3">
        <v>260</v>
      </c>
      <c r="G18" s="3">
        <v>9.5</v>
      </c>
      <c r="H18" s="3">
        <f>ROUND((D18+E18)*$B$3,2)</f>
        <v>124.95</v>
      </c>
      <c r="I18" s="3">
        <f>F18-G18-H18</f>
        <v>125.55</v>
      </c>
    </row>
    <row r="19">
      <c r="A19" s="5">
        <v>46332</v>
      </c>
      <c r="B19" t="inlineStr">
        <is>
          <t xml:space="preserve">Kiara</t>
        </is>
      </c>
      <c r="C19" t="inlineStr">
        <is>
          <t xml:space="preserve">Ana</t>
        </is>
      </c>
      <c r="D19" s="7">
        <v>3</v>
      </c>
      <c r="E19" s="7">
        <v>0.5</v>
      </c>
      <c r="F19" s="3">
        <v>195</v>
      </c>
      <c r="G19" s="3">
        <v>5.6</v>
      </c>
      <c r="H19" s="3">
        <f>ROUND((D19+E19)*$B$3,2)</f>
        <v>85.75</v>
      </c>
      <c r="I19" s="3">
        <f>F19-G19-H19</f>
        <v>103.65</v>
      </c>
    </row>
    <row r="20">
      <c r="A20" s="5">
        <v>46332</v>
      </c>
      <c r="B20" t="inlineStr">
        <is>
          <t xml:space="preserve">Rental turnover, Lake St</t>
        </is>
      </c>
      <c r="C20" t="inlineStr">
        <is>
          <t xml:space="preserve">Joy</t>
        </is>
      </c>
      <c r="D20" s="7">
        <v>2.5</v>
      </c>
      <c r="E20" s="7">
        <v>0.7</v>
      </c>
      <c r="F20" s="3">
        <v>150</v>
      </c>
      <c r="G20" s="3">
        <v>6.8</v>
      </c>
      <c r="H20" s="3">
        <f>ROUND((D20+E20)*$B$3,2)</f>
        <v>78.4</v>
      </c>
      <c r="I20" s="3">
        <f>F20-G20-H20</f>
        <v>64.8</v>
      </c>
    </row>
    <row r="21">
      <c r="A21" s="6" t="inlineStr">
        <is>
          <t xml:space="preserve">Week total</t>
        </is>
      </c>
      <c r="D21" s="8">
        <f>SUM(D7:D20)</f>
        <v>54</v>
      </c>
      <c r="E21" s="8">
        <f>SUM(E7:E20)</f>
        <v>8.1</v>
      </c>
      <c r="F21" s="4">
        <f>SUM(F7:F20)</f>
        <v>3285</v>
      </c>
      <c r="G21" s="4">
        <f>SUM(G7:G20)</f>
        <v>106.1</v>
      </c>
      <c r="H21" s="4">
        <f>SUM(H7:H20)</f>
        <v>1521.45</v>
      </c>
      <c r="I21" s="4">
        <f>SUM(I7:I20)</f>
        <v>1657.45</v>
      </c>
    </row>
    <row r="23">
      <c r="A23" s="6" t="inlineStr">
        <is>
          <t xml:space="preserve">Cleaner</t>
        </is>
      </c>
      <c r="B23" s="2" t="inlineStr">
        <is>
          <t xml:space="preserve">Paid hours</t>
        </is>
      </c>
      <c r="C23" s="2" t="inlineStr">
        <is>
          <t xml:space="preserve">Jobs</t>
        </is>
      </c>
      <c r="D23" s="8" t="inlineStr">
        <is>
          <t xml:space="preserve">Profit</t>
        </is>
      </c>
    </row>
    <row r="24">
      <c r="A24" s="5" t="inlineStr">
        <is>
          <t xml:space="preserve">Ana</t>
        </is>
      </c>
      <c r="B24" s="7">
        <f>SUMIF($C$7:$C$20,A24,$D$7:$D$20)+SUMIF($C$7:$C$20,A24,$E$7:$E$20)</f>
        <v>20.4</v>
      </c>
      <c r="C24" s="9">
        <f>COUNTIF($C$7:$C$20,A24)</f>
        <v>5</v>
      </c>
      <c r="D24" s="3">
        <f>SUMIF($C$7:$C$20,A24,$I$7:$I$20)</f>
        <v>592.7</v>
      </c>
    </row>
    <row r="25">
      <c r="A25" s="5" t="inlineStr">
        <is>
          <t xml:space="preserve">Ben</t>
        </is>
      </c>
      <c r="B25" s="7">
        <f>SUMIF($C$7:$C$20,A25,$D$7:$D$20)+SUMIF($C$7:$C$20,A25,$E$7:$E$20)</f>
        <v>23</v>
      </c>
      <c r="C25" s="9">
        <f>COUNTIF($C$7:$C$20,A25)</f>
        <v>4</v>
      </c>
      <c r="D25" s="3">
        <f>SUMIF($C$7:$C$20,A25,$I$7:$I$20)</f>
        <v>623.2</v>
      </c>
    </row>
    <row r="26">
      <c r="A26" s="5" t="inlineStr">
        <is>
          <t xml:space="preserve">Joy</t>
        </is>
      </c>
      <c r="B26" s="7">
        <f>SUMIF($C$7:$C$20,A26,$D$7:$D$20)+SUMIF($C$7:$C$20,A26,$E$7:$E$20)</f>
        <v>18.7</v>
      </c>
      <c r="C26" s="9">
        <f>COUNTIF($C$7:$C$20,A26)</f>
        <v>5</v>
      </c>
      <c r="D26" s="3">
        <f>SUMIF($C$7:$C$20,A26,$I$7:$I$20)</f>
        <v>441.55</v>
      </c>
    </row>
    <row r="28">
      <c r="A28" s="5" t="inlineStr">
        <is>
          <t xml:space="preserve">Profit margin for the week</t>
        </is>
      </c>
      <c r="B28" s="13">
        <f>IF(F21&gt;0,I21/F21,0)</f>
        <v>0.50455098934551</v>
      </c>
    </row>
    <row r="29">
      <c r="A29" s="5" t="inlineStr">
        <is>
          <t xml:space="preserve">Drive time share of paid hours</t>
        </is>
      </c>
      <c r="B29" s="13">
        <f>IF(D21+E21&gt;0,E21/(D21+E21),0)</f>
        <v>0.130434782608696</v>
      </c>
    </row>
    <row r="30">
      <c r="A30" s="5" t="inlineStr">
        <is>
          <t xml:space="preserve">Supplies as % of revenue</t>
        </is>
      </c>
      <c r="B30" s="15">
        <f>IF(F21&gt;0,G21/F21,0)</f>
        <v>0.0322983257229833</v>
      </c>
    </row>
    <row r="31">
      <c r="A31" s="5" t="inlineStr">
        <is>
          <t xml:space="preserve">Jobs under target margin</t>
        </is>
      </c>
      <c r="B31" s="9">
        <f>SUMPRODUCT(--(I7:I20&lt;F7:F20*B4))</f>
        <v>7</v>
      </c>
    </row>
    <row r="32">
      <c r="A32" s="5" t="inlineStr">
        <is>
          <t xml:space="preserve">Least profitable job</t>
        </is>
      </c>
      <c r="B32" t="str">
        <f>INDEX(B7:B20,MATCH(MIN(I7:I20),I7:I20,0))</f>
        <v>Rental turnover, Lake St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cleaning business job and profit tracker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