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arrier comparison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44.7" customWidth="1"/>
    <col min="2" max="2" width="12.7" customWidth="1"/>
    <col min="3" max="3" width="11.7" customWidth="1"/>
    <col min="4" max="4" width="11.7" customWidth="1"/>
    <col min="5" max="5" width="10.7" customWidth="1"/>
    <col min="6" max="6" width="14.7" customWidth="1"/>
    <col min="7" max="7" width="14.7" customWidth="1"/>
    <col min="8" max="8" width="14.7" customWidth="1"/>
    <col min="9" max="9" width="11.7" customWidth="1"/>
  </cols>
  <sheetData>
    <row r="1">
      <c r="A1" s="2" t="inlineStr">
        <is>
          <t xml:space="preserve">Carrier rate comparison</t>
        </is>
      </c>
    </row>
    <row r="2">
      <c r="A2" t="inlineStr">
        <is>
          <t xml:space="preserve">Enter the rates and divisors from your own carrier rate guides or contracts.</t>
        </is>
      </c>
    </row>
    <row r="3">
      <c r="A3" s="2" t="inlineStr">
        <is>
          <t xml:space="preserve">Carrier</t>
        </is>
      </c>
      <c r="F3" s="4" t="inlineStr">
        <is>
          <t xml:space="preserve">Carrier A</t>
        </is>
      </c>
      <c r="G3" s="4" t="inlineStr">
        <is>
          <t xml:space="preserve">Carrier B</t>
        </is>
      </c>
      <c r="H3" s="4" t="inlineStr">
        <is>
          <t xml:space="preserve">Carrier C</t>
        </is>
      </c>
    </row>
    <row r="4">
      <c r="A4" t="inlineStr">
        <is>
          <t xml:space="preserve">Base charge per box</t>
        </is>
      </c>
      <c r="F4" s="3">
        <v>6.4</v>
      </c>
      <c r="G4" s="3">
        <v>5.9</v>
      </c>
      <c r="H4" s="3">
        <v>8.25</v>
      </c>
    </row>
    <row r="5">
      <c r="A5" t="inlineStr">
        <is>
          <t xml:space="preserve">Rate per billable lb</t>
        </is>
      </c>
      <c r="F5" s="3">
        <v>0.82</v>
      </c>
      <c r="G5" s="3">
        <v>0.95</v>
      </c>
      <c r="H5" s="3">
        <v>0.55</v>
      </c>
    </row>
    <row r="6">
      <c r="A6" t="inlineStr">
        <is>
          <t xml:space="preserve">Fuel surcharge %</t>
        </is>
      </c>
      <c r="F6" s="15">
        <v>0.155</v>
      </c>
      <c r="G6" s="15">
        <v>0.14</v>
      </c>
      <c r="H6" s="15">
        <v>0.12</v>
      </c>
    </row>
    <row r="7">
      <c r="A7" t="inlineStr">
        <is>
          <t xml:space="preserve">Dimensional weight divisor</t>
        </is>
      </c>
      <c r="F7" s="9">
        <v>139</v>
      </c>
      <c r="G7" s="9">
        <v>139</v>
      </c>
      <c r="H7" s="9">
        <v>166</v>
      </c>
    </row>
    <row r="9">
      <c r="A9" s="2" t="inlineStr">
        <is>
          <t xml:space="preserve">Shipment</t>
        </is>
      </c>
      <c r="B9" s="2" t="inlineStr">
        <is>
          <t xml:space="preserve">Length (in)</t>
        </is>
      </c>
      <c r="C9" s="2" t="inlineStr">
        <is>
          <t xml:space="preserve">Width (in)</t>
        </is>
      </c>
      <c r="D9" s="2" t="inlineStr">
        <is>
          <t xml:space="preserve">Height (in)</t>
        </is>
      </c>
      <c r="E9" s="2" t="inlineStr">
        <is>
          <t xml:space="preserve">Actual lb</t>
        </is>
      </c>
      <c r="F9" s="4" t="inlineStr">
        <is>
          <t xml:space="preserve">Carrier A cost</t>
        </is>
      </c>
      <c r="G9" s="4" t="inlineStr">
        <is>
          <t xml:space="preserve">Carrier B cost</t>
        </is>
      </c>
      <c r="H9" s="4" t="inlineStr">
        <is>
          <t xml:space="preserve">Carrier C cost</t>
        </is>
      </c>
      <c r="I9" s="2" t="inlineStr">
        <is>
          <t xml:space="preserve">Cheapest</t>
        </is>
      </c>
    </row>
    <row r="10">
      <c r="A10" t="inlineStr">
        <is>
          <t xml:space="preserve">S-101</t>
        </is>
      </c>
      <c r="B10">
        <v>12</v>
      </c>
      <c r="C10">
        <v>10</v>
      </c>
      <c r="D10">
        <v>6</v>
      </c>
      <c r="E10">
        <v>8</v>
      </c>
      <c r="F10" s="3">
        <f>IF($A10="","",ROUND((F$4+F$5*MAX($E10,ROUNDUP($B10*$C10*$D10/F$7,0)))*(1+F$6),2))</f>
        <v>14.97</v>
      </c>
      <c r="G10" s="3">
        <f>IF($A10="","",ROUND((G$4+G$5*MAX($E10,ROUNDUP($B10*$C10*$D10/G$7,0)))*(1+G$6),2))</f>
        <v>15.39</v>
      </c>
      <c r="H10" s="3">
        <f>IF($A10="","",ROUND((H$4+H$5*MAX($E10,ROUNDUP($B10*$C10*$D10/H$7,0)))*(1+H$6),2))</f>
        <v>14.17</v>
      </c>
      <c r="I10" t="str">
        <f>IF($A10="","",INDEX($F$3:$H$3,MATCH(MIN(F10:H10),F10:H10,0)))</f>
        <v>Carrier C</v>
      </c>
    </row>
    <row r="11">
      <c r="A11" t="inlineStr">
        <is>
          <t xml:space="preserve">S-102</t>
        </is>
      </c>
      <c r="B11">
        <v>24</v>
      </c>
      <c r="C11">
        <v>18</v>
      </c>
      <c r="D11">
        <v>12</v>
      </c>
      <c r="E11">
        <v>9</v>
      </c>
      <c r="F11" s="3">
        <f>IF($A11="","",ROUND((F$4+F$5*MAX($E11,ROUNDUP($B11*$C11*$D11/F$7,0)))*(1+F$6),2))</f>
        <v>43.38</v>
      </c>
      <c r="G11" s="3">
        <f>IF($A11="","",ROUND((G$4+G$5*MAX($E11,ROUNDUP($B11*$C11*$D11/G$7,0)))*(1+G$6),2))</f>
        <v>47.88</v>
      </c>
      <c r="H11" s="3">
        <f>IF($A11="","",ROUND((H$4+H$5*MAX($E11,ROUNDUP($B11*$C11*$D11/H$7,0)))*(1+H$6),2))</f>
        <v>28.95</v>
      </c>
      <c r="I11" t="str">
        <f>IF($A11="","",INDEX($F$3:$H$3,MATCH(MIN(F11:H11),F11:H11,0)))</f>
        <v>Carrier C</v>
      </c>
    </row>
    <row r="12">
      <c r="A12" t="inlineStr">
        <is>
          <t xml:space="preserve">S-103</t>
        </is>
      </c>
      <c r="B12">
        <v>10</v>
      </c>
      <c r="C12">
        <v>8</v>
      </c>
      <c r="D12">
        <v>4</v>
      </c>
      <c r="E12">
        <v>2</v>
      </c>
      <c r="F12" s="3">
        <f>IF($A12="","",ROUND((F$4+F$5*MAX($E12,ROUNDUP($B12*$C12*$D12/F$7,0)))*(1+F$6),2))</f>
        <v>10.23</v>
      </c>
      <c r="G12" s="3">
        <f>IF($A12="","",ROUND((G$4+G$5*MAX($E12,ROUNDUP($B12*$C12*$D12/G$7,0)))*(1+G$6),2))</f>
        <v>9.98</v>
      </c>
      <c r="H12" s="3">
        <f>IF($A12="","",ROUND((H$4+H$5*MAX($E12,ROUNDUP($B12*$C12*$D12/H$7,0)))*(1+H$6),2))</f>
        <v>10.47</v>
      </c>
      <c r="I12" t="str">
        <f>IF($A12="","",INDEX($F$3:$H$3,MATCH(MIN(F12:H12),F12:H12,0)))</f>
        <v>Carrier B</v>
      </c>
    </row>
    <row r="13">
      <c r="A13" t="inlineStr">
        <is>
          <t xml:space="preserve">S-104</t>
        </is>
      </c>
      <c r="B13">
        <v>16</v>
      </c>
      <c r="C13">
        <v>12</v>
      </c>
      <c r="D13">
        <v>10</v>
      </c>
      <c r="E13">
        <v>14</v>
      </c>
      <c r="F13" s="3">
        <f>IF($A13="","",ROUND((F$4+F$5*MAX($E13,ROUNDUP($B13*$C13*$D13/F$7,0)))*(1+F$6),2))</f>
        <v>20.65</v>
      </c>
      <c r="G13" s="3">
        <f>IF($A13="","",ROUND((G$4+G$5*MAX($E13,ROUNDUP($B13*$C13*$D13/G$7,0)))*(1+G$6),2))</f>
        <v>21.89</v>
      </c>
      <c r="H13" s="3">
        <f>IF($A13="","",ROUND((H$4+H$5*MAX($E13,ROUNDUP($B13*$C13*$D13/H$7,0)))*(1+H$6),2))</f>
        <v>17.86</v>
      </c>
      <c r="I13" t="str">
        <f>IF($A13="","",INDEX($F$3:$H$3,MATCH(MIN(F13:H13),F13:H13,0)))</f>
        <v>Carrier C</v>
      </c>
    </row>
    <row r="14">
      <c r="A14" t="inlineStr">
        <is>
          <t xml:space="preserve">S-105</t>
        </is>
      </c>
      <c r="B14">
        <v>20</v>
      </c>
      <c r="C14">
        <v>14</v>
      </c>
      <c r="D14">
        <v>8</v>
      </c>
      <c r="E14">
        <v>6</v>
      </c>
      <c r="F14" s="3">
        <f>IF($A14="","",ROUND((F$4+F$5*MAX($E14,ROUNDUP($B14*$C14*$D14/F$7,0)))*(1+F$6),2))</f>
        <v>23.49</v>
      </c>
      <c r="G14" s="3">
        <f>IF($A14="","",ROUND((G$4+G$5*MAX($E14,ROUNDUP($B14*$C14*$D14/G$7,0)))*(1+G$6),2))</f>
        <v>25.14</v>
      </c>
      <c r="H14" s="3">
        <f>IF($A14="","",ROUND((H$4+H$5*MAX($E14,ROUNDUP($B14*$C14*$D14/H$7,0)))*(1+H$6),2))</f>
        <v>17.86</v>
      </c>
      <c r="I14" t="str">
        <f>IF($A14="","",INDEX($F$3:$H$3,MATCH(MIN(F14:H14),F14:H14,0)))</f>
        <v>Carrier C</v>
      </c>
    </row>
    <row r="15">
      <c r="A15" t="inlineStr">
        <is>
          <t xml:space="preserve">S-106</t>
        </is>
      </c>
      <c r="B15">
        <v>30</v>
      </c>
      <c r="C15">
        <v>20</v>
      </c>
      <c r="D15">
        <v>16</v>
      </c>
      <c r="E15">
        <v>22</v>
      </c>
      <c r="F15" s="3">
        <f>IF($A15="","",ROUND((F$4+F$5*MAX($E15,ROUNDUP($B15*$C15*$D15/F$7,0)))*(1+F$6),2))</f>
        <v>73.69</v>
      </c>
      <c r="G15" s="3">
        <f>IF($A15="","",ROUND((G$4+G$5*MAX($E15,ROUNDUP($B15*$C15*$D15/G$7,0)))*(1+G$6),2))</f>
        <v>82.54</v>
      </c>
      <c r="H15" s="3">
        <f>IF($A15="","",ROUND((H$4+H$5*MAX($E15,ROUNDUP($B15*$C15*$D15/H$7,0)))*(1+H$6),2))</f>
        <v>44.97</v>
      </c>
      <c r="I15" t="str">
        <f>IF($A15="","",INDEX($F$3:$H$3,MATCH(MIN(F15:H15),F15:H15,0)))</f>
        <v>Carrier C</v>
      </c>
    </row>
    <row r="16">
      <c r="A16" t="inlineStr">
        <is>
          <t xml:space="preserve">S-107</t>
        </is>
      </c>
      <c r="B16">
        <v>9</v>
      </c>
      <c r="C16">
        <v>6</v>
      </c>
      <c r="D16">
        <v>3</v>
      </c>
      <c r="E16">
        <v>1</v>
      </c>
      <c r="F16" s="3">
        <f>IF($A16="","",ROUND((F$4+F$5*MAX($E16,ROUNDUP($B16*$C16*$D16/F$7,0)))*(1+F$6),2))</f>
        <v>9.29</v>
      </c>
      <c r="G16" s="3">
        <f>IF($A16="","",ROUND((G$4+G$5*MAX($E16,ROUNDUP($B16*$C16*$D16/G$7,0)))*(1+G$6),2))</f>
        <v>8.89</v>
      </c>
      <c r="H16" s="3">
        <f>IF($A16="","",ROUND((H$4+H$5*MAX($E16,ROUNDUP($B16*$C16*$D16/H$7,0)))*(1+H$6),2))</f>
        <v>9.86</v>
      </c>
      <c r="I16" t="str">
        <f>IF($A16="","",INDEX($F$3:$H$3,MATCH(MIN(F16:H16),F16:H16,0)))</f>
        <v>Carrier B</v>
      </c>
    </row>
    <row r="17">
      <c r="A17" t="inlineStr">
        <is>
          <t xml:space="preserve">S-108</t>
        </is>
      </c>
      <c r="B17">
        <v>18</v>
      </c>
      <c r="C17">
        <v>14</v>
      </c>
      <c r="D17">
        <v>12</v>
      </c>
      <c r="E17">
        <v>25</v>
      </c>
      <c r="F17" s="3">
        <f>IF($A17="","",ROUND((F$4+F$5*MAX($E17,ROUNDUP($B17*$C17*$D17/F$7,0)))*(1+F$6),2))</f>
        <v>31.07</v>
      </c>
      <c r="G17" s="3">
        <f>IF($A17="","",ROUND((G$4+G$5*MAX($E17,ROUNDUP($B17*$C17*$D17/G$7,0)))*(1+G$6),2))</f>
        <v>33.8</v>
      </c>
      <c r="H17" s="3">
        <f>IF($A17="","",ROUND((H$4+H$5*MAX($E17,ROUNDUP($B17*$C17*$D17/H$7,0)))*(1+H$6),2))</f>
        <v>24.64</v>
      </c>
      <c r="I17" t="str">
        <f>IF($A17="","",INDEX($F$3:$H$3,MATCH(MIN(F17:H17),F17:H17,0)))</f>
        <v>Carrier C</v>
      </c>
    </row>
    <row r="18">
      <c r="A18" t="inlineStr">
        <is>
          <t xml:space="preserve">S-109</t>
        </is>
      </c>
      <c r="B18">
        <v>14</v>
      </c>
      <c r="C18">
        <v>14</v>
      </c>
      <c r="D18">
        <v>14</v>
      </c>
      <c r="E18">
        <v>11</v>
      </c>
      <c r="F18" s="3">
        <f>IF($A18="","",ROUND((F$4+F$5*MAX($E18,ROUNDUP($B18*$C18*$D18/F$7,0)))*(1+F$6),2))</f>
        <v>26.33</v>
      </c>
      <c r="G18" s="3">
        <f>IF($A18="","",ROUND((G$4+G$5*MAX($E18,ROUNDUP($B18*$C18*$D18/G$7,0)))*(1+G$6),2))</f>
        <v>28.39</v>
      </c>
      <c r="H18" s="3">
        <f>IF($A18="","",ROUND((H$4+H$5*MAX($E18,ROUNDUP($B18*$C18*$D18/H$7,0)))*(1+H$6),2))</f>
        <v>19.71</v>
      </c>
      <c r="I18" t="str">
        <f>IF($A18="","",INDEX($F$3:$H$3,MATCH(MIN(F18:H18),F18:H18,0)))</f>
        <v>Carrier C</v>
      </c>
    </row>
    <row r="19">
      <c r="A19" t="inlineStr">
        <is>
          <t xml:space="preserve">S-110</t>
        </is>
      </c>
      <c r="B19">
        <v>22</v>
      </c>
      <c r="C19">
        <v>16</v>
      </c>
      <c r="D19">
        <v>6</v>
      </c>
      <c r="E19">
        <v>5</v>
      </c>
      <c r="F19" s="3">
        <f>IF($A19="","",ROUND((F$4+F$5*MAX($E19,ROUNDUP($B19*$C19*$D19/F$7,0)))*(1+F$6),2))</f>
        <v>22.55</v>
      </c>
      <c r="G19" s="3">
        <f>IF($A19="","",ROUND((G$4+G$5*MAX($E19,ROUNDUP($B19*$C19*$D19/G$7,0)))*(1+G$6),2))</f>
        <v>24.05</v>
      </c>
      <c r="H19" s="3">
        <f>IF($A19="","",ROUND((H$4+H$5*MAX($E19,ROUNDUP($B19*$C19*$D19/H$7,0)))*(1+H$6),2))</f>
        <v>17.25</v>
      </c>
      <c r="I19" t="str">
        <f>IF($A19="","",INDEX($F$3:$H$3,MATCH(MIN(F19:H19),F19:H19,0)))</f>
        <v>Carrier C</v>
      </c>
    </row>
    <row r="20">
      <c r="F20" s="3" t="str">
        <f>IF($A20="","",ROUND((F$4+F$5*MAX($E20,ROUNDUP($B20*$C20*$D20/F$7,0)))*(1+F$6),2))</f>
        <v/>
      </c>
      <c r="G20" s="3" t="str">
        <f>IF($A20="","",ROUND((G$4+G$5*MAX($E20,ROUNDUP($B20*$C20*$D20/G$7,0)))*(1+G$6),2))</f>
        <v/>
      </c>
      <c r="H20" s="3" t="str">
        <f>IF($A20="","",ROUND((H$4+H$5*MAX($E20,ROUNDUP($B20*$C20*$D20/H$7,0)))*(1+H$6),2))</f>
        <v/>
      </c>
      <c r="I20" t="str">
        <f>IF($A20="","",INDEX($F$3:$H$3,MATCH(MIN(F20:H20),F20:H20,0)))</f>
        <v/>
      </c>
    </row>
    <row r="21">
      <c r="F21" s="3" t="str">
        <f>IF($A21="","",ROUND((F$4+F$5*MAX($E21,ROUNDUP($B21*$C21*$D21/F$7,0)))*(1+F$6),2))</f>
        <v/>
      </c>
      <c r="G21" s="3" t="str">
        <f>IF($A21="","",ROUND((G$4+G$5*MAX($E21,ROUNDUP($B21*$C21*$D21/G$7,0)))*(1+G$6),2))</f>
        <v/>
      </c>
      <c r="H21" s="3" t="str">
        <f>IF($A21="","",ROUND((H$4+H$5*MAX($E21,ROUNDUP($B21*$C21*$D21/H$7,0)))*(1+H$6),2))</f>
        <v/>
      </c>
      <c r="I21" t="str">
        <f>IF($A21="","",INDEX($F$3:$H$3,MATCH(MIN(F21:H21),F21:H21,0)))</f>
        <v/>
      </c>
    </row>
    <row r="23">
      <c r="A23" s="2" t="inlineStr">
        <is>
          <t xml:space="preserve">Total if every box ships with this carrier</t>
        </is>
      </c>
      <c r="F23" s="4">
        <f>SUM(F10:F21)</f>
        <v>275.65</v>
      </c>
      <c r="G23" s="4">
        <f>SUM(G10:G21)</f>
        <v>297.95</v>
      </c>
      <c r="H23" s="4">
        <f>SUM(H10:H21)</f>
        <v>205.74</v>
      </c>
    </row>
    <row r="24">
      <c r="A24" t="inlineStr">
        <is>
          <t xml:space="preserve">Boxes where this carrier is cheapest</t>
        </is>
      </c>
      <c r="F24" s="9">
        <f>COUNTIF($I$10:$I$21,F$3)</f>
        <v>0</v>
      </c>
      <c r="G24" s="9">
        <f>COUNTIF($I$10:$I$21,G$3)</f>
        <v>2</v>
      </c>
      <c r="H24" s="9">
        <f>COUNTIF($I$10:$I$21,H$3)</f>
        <v>8</v>
      </c>
    </row>
    <row r="26">
      <c r="A26" s="2" t="inlineStr">
        <is>
          <t xml:space="preserve">Cheapest single carrier</t>
        </is>
      </c>
      <c r="B26" s="2" t="str">
        <f>INDEX(F3:H3,MATCH(MIN(F23:H23),F23:H23,0))</f>
        <v>Carrier C</v>
      </c>
    </row>
    <row r="27">
      <c r="A27" s="2" t="inlineStr">
        <is>
          <t xml:space="preserve">Cost if each box ships with its cheapest carrier</t>
        </is>
      </c>
      <c r="B27" s="4">
        <f>SUMIF(I10:I21,F3,F10:F21)+SUMIF(I10:I21,G3,G10:G21)+SUMIF(I10:I21,H3,H10:H21)</f>
        <v>204.28</v>
      </c>
    </row>
    <row r="28">
      <c r="A28" s="2" t="inlineStr">
        <is>
          <t xml:space="preserve">Saving from splitting by box</t>
        </is>
      </c>
      <c r="B28" s="4">
        <f>MIN(F23:H23)-B27</f>
        <v>1.45999999999998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shipping carrier rate comparison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