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ar log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mmm d, yyyy"/>
    <numFmt numFmtId="166" formatCode="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7"/>
  <sheetViews>
    <sheetView workbookViewId="0"/>
  </sheetViews>
  <sheetFormatPr defaultRowHeight="15"/>
  <cols>
    <col min="1" max="1" width="38.7" customWidth="1"/>
    <col min="2" max="2" width="13.7" customWidth="1"/>
    <col min="3" max="3" width="14.7" customWidth="1"/>
    <col min="4" max="4" width="15.7" customWidth="1"/>
    <col min="5" max="5" width="14.7" customWidth="1"/>
    <col min="6" max="6" width="16.7" customWidth="1"/>
    <col min="7" max="7" width="11.7" customWidth="1"/>
    <col min="8" max="8" width="17.7" customWidth="1"/>
    <col min="9" max="9" width="11.7" customWidth="1"/>
  </cols>
  <sheetData>
    <row r="1">
      <c r="A1" s="6" t="inlineStr">
        <is>
          <t xml:space="preserve">Car maintenance and fuel log</t>
        </is>
      </c>
    </row>
    <row r="2">
      <c r="A2" s="5" t="inlineStr">
        <is>
          <t xml:space="preserve">Vehicle</t>
        </is>
      </c>
      <c r="B2" s="9" t="inlineStr">
        <is>
          <t xml:space="preserve">2019 compact SUV</t>
        </is>
      </c>
      <c r="D2" s="3" t="inlineStr">
        <is>
          <t xml:space="preserve">As of date</t>
        </is>
      </c>
      <c r="E2" s="5">
        <v>46328</v>
      </c>
      <c r="G2" s="7" t="inlineStr">
        <is>
          <t xml:space="preserve">Warn within (miles)</t>
        </is>
      </c>
      <c r="H2" s="9">
        <v>1000</v>
      </c>
    </row>
    <row r="4">
      <c r="A4" s="6" t="inlineStr">
        <is>
          <t xml:space="preserve">Fill-up date</t>
        </is>
      </c>
      <c r="B4" s="10" t="inlineStr">
        <is>
          <t xml:space="preserve">Odometer</t>
        </is>
      </c>
      <c r="C4" s="8" t="inlineStr">
        <is>
          <t xml:space="preserve">Gallons</t>
        </is>
      </c>
      <c r="D4" s="4" t="inlineStr">
        <is>
          <t xml:space="preserve">Price per gallon</t>
        </is>
      </c>
      <c r="E4" s="4" t="inlineStr">
        <is>
          <t xml:space="preserve">Fuel cost</t>
        </is>
      </c>
      <c r="F4" s="10" t="inlineStr">
        <is>
          <t xml:space="preserve">Miles driven</t>
        </is>
      </c>
      <c r="G4" s="8" t="inlineStr">
        <is>
          <t xml:space="preserve">MPG</t>
        </is>
      </c>
      <c r="H4" s="4" t="inlineStr">
        <is>
          <t xml:space="preserve">Fuel cost per mile</t>
        </is>
      </c>
    </row>
    <row r="5">
      <c r="A5" s="5">
        <v>46236</v>
      </c>
      <c r="B5" s="9">
        <v>48210</v>
      </c>
      <c r="C5" s="7">
        <v>11.2</v>
      </c>
      <c r="D5" s="3">
        <v>3.49</v>
      </c>
      <c r="E5" s="3">
        <f>IF(C5="","",ROUND(C5*D5,2))</f>
        <v>39.09</v>
      </c>
    </row>
    <row r="6">
      <c r="A6" s="5">
        <v>46246</v>
      </c>
      <c r="B6" s="9">
        <v>48528</v>
      </c>
      <c r="C6" s="7">
        <v>11.4</v>
      </c>
      <c r="D6" s="3">
        <v>3.45</v>
      </c>
      <c r="E6" s="3">
        <f>IF(C6="","",ROUND(C6*D6,2))</f>
        <v>39.33</v>
      </c>
      <c r="F6" s="9">
        <f>IF(B6="","",B6-B5)</f>
        <v>318</v>
      </c>
      <c r="G6" s="7">
        <f>IF(OR(F6="",C6=0),"",ROUND(F6/C6,1))</f>
        <v>27.9</v>
      </c>
      <c r="H6" s="3">
        <f>IF(G6="","",ROUND(E6/F6,3))</f>
        <v>0.124</v>
      </c>
    </row>
    <row r="7">
      <c r="A7" s="5">
        <v>46255</v>
      </c>
      <c r="B7" s="9">
        <v>48851</v>
      </c>
      <c r="C7" s="7">
        <v>11.6</v>
      </c>
      <c r="D7" s="3">
        <v>3.39</v>
      </c>
      <c r="E7" s="3">
        <f>IF(C7="","",ROUND(C7*D7,2))</f>
        <v>39.32</v>
      </c>
      <c r="F7" s="9">
        <f>IF(B7="","",B7-B6)</f>
        <v>323</v>
      </c>
      <c r="G7" s="7">
        <f>IF(OR(F7="",C7=0),"",ROUND(F7/C7,1))</f>
        <v>27.8</v>
      </c>
      <c r="H7" s="3">
        <f>IF(G7="","",ROUND(E7/F7,3))</f>
        <v>0.122</v>
      </c>
    </row>
    <row r="8">
      <c r="A8" s="5">
        <v>46263</v>
      </c>
      <c r="B8" s="9">
        <v>49190</v>
      </c>
      <c r="C8" s="7">
        <v>10.9</v>
      </c>
      <c r="D8" s="3">
        <v>3.59</v>
      </c>
      <c r="E8" s="3">
        <f>IF(C8="","",ROUND(C8*D8,2))</f>
        <v>39.13</v>
      </c>
      <c r="F8" s="9">
        <f>IF(B8="","",B8-B7)</f>
        <v>339</v>
      </c>
      <c r="G8" s="7">
        <f>IF(OR(F8="",C8=0),"",ROUND(F8/C8,1))</f>
        <v>31.1</v>
      </c>
      <c r="H8" s="3">
        <f>IF(G8="","",ROUND(E8/F8,3))</f>
        <v>0.115</v>
      </c>
    </row>
    <row r="9">
      <c r="A9" s="5">
        <v>46273</v>
      </c>
      <c r="B9" s="9">
        <v>49498</v>
      </c>
      <c r="C9" s="7">
        <v>11.3</v>
      </c>
      <c r="D9" s="3">
        <v>3.42</v>
      </c>
      <c r="E9" s="3">
        <f>IF(C9="","",ROUND(C9*D9,2))</f>
        <v>38.65</v>
      </c>
      <c r="F9" s="9">
        <f>IF(B9="","",B9-B8)</f>
        <v>308</v>
      </c>
      <c r="G9" s="7">
        <f>IF(OR(F9="",C9=0),"",ROUND(F9/C9,1))</f>
        <v>27.3</v>
      </c>
      <c r="H9" s="3">
        <f>IF(G9="","",ROUND(E9/F9,3))</f>
        <v>0.125</v>
      </c>
    </row>
    <row r="10">
      <c r="A10" s="5">
        <v>46284</v>
      </c>
      <c r="B10" s="9">
        <v>49812</v>
      </c>
      <c r="C10" s="7">
        <v>11.5</v>
      </c>
      <c r="D10" s="3">
        <v>3.39</v>
      </c>
      <c r="E10" s="3">
        <f>IF(C10="","",ROUND(C10*D10,2))</f>
        <v>38.99</v>
      </c>
      <c r="F10" s="9">
        <f>IF(B10="","",B10-B9)</f>
        <v>314</v>
      </c>
      <c r="G10" s="7">
        <f>IF(OR(F10="",C10=0),"",ROUND(F10/C10,1))</f>
        <v>27.3</v>
      </c>
      <c r="H10" s="3">
        <f>IF(G10="","",ROUND(E10/F10,3))</f>
        <v>0.124</v>
      </c>
    </row>
    <row r="11">
      <c r="A11" s="5">
        <v>46295</v>
      </c>
      <c r="B11" s="9">
        <v>50120</v>
      </c>
      <c r="C11" s="7">
        <v>12.9</v>
      </c>
      <c r="D11" s="3">
        <v>3.35</v>
      </c>
      <c r="E11" s="3">
        <f>IF(C11="","",ROUND(C11*D11,2))</f>
        <v>43.22</v>
      </c>
      <c r="F11" s="9">
        <f>IF(B11="","",B11-B10)</f>
        <v>308</v>
      </c>
      <c r="G11" s="7">
        <f>IF(OR(F11="",C11=0),"",ROUND(F11/C11,1))</f>
        <v>23.9</v>
      </c>
      <c r="H11" s="3">
        <f>IF(G11="","",ROUND(E11/F11,3))</f>
        <v>0.14</v>
      </c>
    </row>
    <row r="12">
      <c r="A12" s="5">
        <v>46304</v>
      </c>
      <c r="B12" s="9">
        <v>50431</v>
      </c>
      <c r="C12" s="7">
        <v>11.2</v>
      </c>
      <c r="D12" s="3">
        <v>3.29</v>
      </c>
      <c r="E12" s="3">
        <f>IF(C12="","",ROUND(C12*D12,2))</f>
        <v>36.85</v>
      </c>
      <c r="F12" s="9">
        <f>IF(B12="","",B12-B11)</f>
        <v>311</v>
      </c>
      <c r="G12" s="7">
        <f>IF(OR(F12="",C12=0),"",ROUND(F12/C12,1))</f>
        <v>27.8</v>
      </c>
      <c r="H12" s="3">
        <f>IF(G12="","",ROUND(E12/F12,3))</f>
        <v>0.118</v>
      </c>
    </row>
    <row r="13">
      <c r="A13" s="5">
        <v>46314</v>
      </c>
      <c r="B13" s="9">
        <v>50745</v>
      </c>
      <c r="C13" s="7">
        <v>11.4</v>
      </c>
      <c r="D13" s="3">
        <v>3.31</v>
      </c>
      <c r="E13" s="3">
        <f>IF(C13="","",ROUND(C13*D13,2))</f>
        <v>37.73</v>
      </c>
      <c r="F13" s="9">
        <f>IF(B13="","",B13-B12)</f>
        <v>314</v>
      </c>
      <c r="G13" s="7">
        <f>IF(OR(F13="",C13=0),"",ROUND(F13/C13,1))</f>
        <v>27.5</v>
      </c>
      <c r="H13" s="3">
        <f>IF(G13="","",ROUND(E13/F13,3))</f>
        <v>0.12</v>
      </c>
    </row>
    <row r="14">
      <c r="A14" s="5">
        <v>46323</v>
      </c>
      <c r="B14" s="9">
        <v>51054</v>
      </c>
      <c r="C14" s="7">
        <v>11.3</v>
      </c>
      <c r="D14" s="3">
        <v>3.36</v>
      </c>
      <c r="E14" s="3">
        <f>IF(C14="","",ROUND(C14*D14,2))</f>
        <v>37.97</v>
      </c>
      <c r="F14" s="9">
        <f>IF(B14="","",B14-B13)</f>
        <v>309</v>
      </c>
      <c r="G14" s="7">
        <f>IF(OR(F14="",C14=0),"",ROUND(F14/C14,1))</f>
        <v>27.3</v>
      </c>
      <c r="H14" s="3">
        <f>IF(G14="","",ROUND(E14/F14,3))</f>
        <v>0.123</v>
      </c>
    </row>
    <row r="15">
      <c r="E15" s="3" t="str">
        <f>IF(C15="","",ROUND(C15*D15,2))</f>
        <v/>
      </c>
      <c r="F15" s="9" t="str">
        <f>IF(B15="","",B15-B14)</f>
        <v/>
      </c>
      <c r="G15" s="7" t="str">
        <f>IF(OR(F15="",C15=0),"",ROUND(F15/C15,1))</f>
        <v/>
      </c>
      <c r="H15" s="3" t="str">
        <f>IF(G15="","",ROUND(E15/F15,3))</f>
        <v/>
      </c>
    </row>
    <row r="16">
      <c r="E16" s="3" t="str">
        <f>IF(C16="","",ROUND(C16*D16,2))</f>
        <v/>
      </c>
      <c r="F16" s="9" t="str">
        <f>IF(B16="","",B16-B15)</f>
        <v/>
      </c>
      <c r="G16" s="7" t="str">
        <f>IF(OR(F16="",C16=0),"",ROUND(F16/C16,1))</f>
        <v/>
      </c>
      <c r="H16" s="3" t="str">
        <f>IF(G16="","",ROUND(E16/F16,3))</f>
        <v/>
      </c>
    </row>
    <row r="18">
      <c r="A18" s="6" t="inlineStr">
        <is>
          <t xml:space="preserve">Service</t>
        </is>
      </c>
      <c r="B18" s="10" t="inlineStr">
        <is>
          <t xml:space="preserve">Every (miles)</t>
        </is>
      </c>
      <c r="C18" s="8" t="inlineStr">
        <is>
          <t xml:space="preserve">Every (months)</t>
        </is>
      </c>
      <c r="D18" s="4" t="inlineStr">
        <is>
          <t xml:space="preserve">Last done</t>
        </is>
      </c>
      <c r="E18" s="4" t="inlineStr">
        <is>
          <t xml:space="preserve">Odometer then</t>
        </is>
      </c>
      <c r="F18" s="10" t="inlineStr">
        <is>
          <t xml:space="preserve">Next due (miles)</t>
        </is>
      </c>
      <c r="G18" s="8" t="inlineStr">
        <is>
          <t xml:space="preserve">Miles left</t>
        </is>
      </c>
      <c r="H18" s="4" t="inlineStr">
        <is>
          <t xml:space="preserve">Status</t>
        </is>
      </c>
      <c r="I18" s="4" t="inlineStr">
        <is>
          <t xml:space="preserve">Last cost</t>
        </is>
      </c>
    </row>
    <row r="19">
      <c r="A19" s="5" t="inlineStr">
        <is>
          <t xml:space="preserve">Oil and filter change</t>
        </is>
      </c>
      <c r="B19" s="9">
        <v>5000</v>
      </c>
      <c r="C19" s="9">
        <v>6</v>
      </c>
      <c r="D19" s="5">
        <v>46193</v>
      </c>
      <c r="E19" s="9">
        <v>46900</v>
      </c>
      <c r="F19" s="9">
        <f>IF(A19="","",E19+B19)</f>
        <v>51900</v>
      </c>
      <c r="G19" s="9">
        <f>IF(A19="","",F19-$D$28)</f>
        <v>846</v>
      </c>
      <c r="H19" s="3" t="str">
        <f>IF(A19="","",IF(OR(G19&lt;0,EDATE(D19,C19)&lt;$E$2),"Overdue",IF(OR(G19&lt;=$H$2,EDATE(D19,C19)-$E$2&lt;=30),"Due soon","OK")))</f>
        <v>Due soon</v>
      </c>
      <c r="I19" s="3">
        <v>68.99</v>
      </c>
    </row>
    <row r="20">
      <c r="A20" s="5" t="inlineStr">
        <is>
          <t xml:space="preserve">Tire rotation</t>
        </is>
      </c>
      <c r="B20" s="9">
        <v>7500</v>
      </c>
      <c r="C20" s="9">
        <v>12</v>
      </c>
      <c r="D20" s="5">
        <v>46249</v>
      </c>
      <c r="E20" s="9">
        <v>48700</v>
      </c>
      <c r="F20" s="9">
        <f>IF(A20="","",E20+B20)</f>
        <v>56200</v>
      </c>
      <c r="G20" s="9">
        <f>IF(A20="","",F20-$D$28)</f>
        <v>5146</v>
      </c>
      <c r="H20" s="3" t="str">
        <f>IF(A20="","",IF(OR(G20&lt;0,EDATE(D20,C20)&lt;$E$2),"Overdue",IF(OR(G20&lt;=$H$2,EDATE(D20,C20)-$E$2&lt;=30),"Due soon","OK")))</f>
        <v>OK</v>
      </c>
      <c r="I20" s="3">
        <v>24.99</v>
      </c>
    </row>
    <row r="21">
      <c r="A21" s="5" t="inlineStr">
        <is>
          <t xml:space="preserve">Wiper blades</t>
        </is>
      </c>
      <c r="B21" s="9">
        <v>20000</v>
      </c>
      <c r="C21" s="9">
        <v>12</v>
      </c>
      <c r="D21" s="5">
        <v>46275</v>
      </c>
      <c r="E21" s="9">
        <v>49600</v>
      </c>
      <c r="F21" s="9">
        <f>IF(A21="","",E21+B21)</f>
        <v>69600</v>
      </c>
      <c r="G21" s="9">
        <f>IF(A21="","",F21-$D$28)</f>
        <v>18546</v>
      </c>
      <c r="H21" s="3" t="str">
        <f>IF(A21="","",IF(OR(G21&lt;0,EDATE(D21,C21)&lt;$E$2),"Overdue",IF(OR(G21&lt;=$H$2,EDATE(D21,C21)-$E$2&lt;=30),"Due soon","OK")))</f>
        <v>OK</v>
      </c>
      <c r="I21" s="3">
        <v>38</v>
      </c>
    </row>
    <row r="22">
      <c r="A22" s="5" t="inlineStr">
        <is>
          <t xml:space="preserve">Engine air filter</t>
        </is>
      </c>
      <c r="B22" s="9">
        <v>15000</v>
      </c>
      <c r="C22" s="9">
        <v>24</v>
      </c>
      <c r="D22" s="5">
        <v>45757</v>
      </c>
      <c r="E22" s="9">
        <v>38100</v>
      </c>
      <c r="F22" s="9">
        <f>IF(A22="","",E22+B22)</f>
        <v>53100</v>
      </c>
      <c r="G22" s="9">
        <f>IF(A22="","",F22-$D$28)</f>
        <v>2046</v>
      </c>
      <c r="H22" s="3" t="str">
        <f>IF(A22="","",IF(OR(G22&lt;0,EDATE(D22,C22)&lt;$E$2),"Overdue",IF(OR(G22&lt;=$H$2,EDATE(D22,C22)-$E$2&lt;=30),"Due soon","OK")))</f>
        <v>OK</v>
      </c>
      <c r="I22" s="3">
        <v>32</v>
      </c>
    </row>
    <row r="23">
      <c r="A23" s="5" t="inlineStr">
        <is>
          <t xml:space="preserve">Cabin air filter</t>
        </is>
      </c>
      <c r="B23" s="9">
        <v>15000</v>
      </c>
      <c r="C23" s="9">
        <v>12</v>
      </c>
      <c r="D23" s="5">
        <v>45905</v>
      </c>
      <c r="E23" s="9">
        <v>41000</v>
      </c>
      <c r="F23" s="9">
        <f>IF(A23="","",E23+B23)</f>
        <v>56000</v>
      </c>
      <c r="G23" s="9">
        <f>IF(A23="","",F23-$D$28)</f>
        <v>4946</v>
      </c>
      <c r="H23" s="3" t="str">
        <f>IF(A23="","",IF(OR(G23&lt;0,EDATE(D23,C23)&lt;$E$2),"Overdue",IF(OR(G23&lt;=$H$2,EDATE(D23,C23)-$E$2&lt;=30),"Due soon","OK")))</f>
        <v>Overdue</v>
      </c>
      <c r="I23" s="3">
        <v>45</v>
      </c>
    </row>
    <row r="24">
      <c r="A24" s="5" t="inlineStr">
        <is>
          <t xml:space="preserve">Battery test</t>
        </is>
      </c>
      <c r="B24" s="9">
        <v>15000</v>
      </c>
      <c r="C24" s="9">
        <v>12</v>
      </c>
      <c r="D24" s="5">
        <v>45981</v>
      </c>
      <c r="E24" s="9">
        <v>41800</v>
      </c>
      <c r="F24" s="9">
        <f>IF(A24="","",E24+B24)</f>
        <v>56800</v>
      </c>
      <c r="G24" s="9">
        <f>IF(A24="","",F24-$D$28)</f>
        <v>5746</v>
      </c>
      <c r="H24" s="3" t="str">
        <f>IF(A24="","",IF(OR(G24&lt;0,EDATE(D24,C24)&lt;$E$2),"Overdue",IF(OR(G24&lt;=$H$2,EDATE(D24,C24)-$E$2&lt;=30),"Due soon","OK")))</f>
        <v>Due soon</v>
      </c>
      <c r="I24" s="3">
        <v>0</v>
      </c>
    </row>
    <row r="25">
      <c r="A25" s="5" t="inlineStr">
        <is>
          <t xml:space="preserve">Brake fluid flush</t>
        </is>
      </c>
      <c r="B25" s="9">
        <v>30000</v>
      </c>
      <c r="C25" s="9">
        <v>36</v>
      </c>
      <c r="D25" s="5">
        <v>45414</v>
      </c>
      <c r="E25" s="9">
        <v>30200</v>
      </c>
      <c r="F25" s="9">
        <f>IF(A25="","",E25+B25)</f>
        <v>60200</v>
      </c>
      <c r="G25" s="9">
        <f>IF(A25="","",F25-$D$28)</f>
        <v>9146</v>
      </c>
      <c r="H25" s="3" t="str">
        <f>IF(A25="","",IF(OR(G25&lt;0,EDATE(D25,C25)&lt;$E$2),"Overdue",IF(OR(G25&lt;=$H$2,EDATE(D25,C25)-$E$2&lt;=30),"Due soon","OK")))</f>
        <v>OK</v>
      </c>
      <c r="I25" s="3">
        <v>119</v>
      </c>
    </row>
    <row r="26">
      <c r="A26" s="5" t="inlineStr">
        <is>
          <t xml:space="preserve">Coolant flush</t>
        </is>
      </c>
      <c r="B26" s="9">
        <v>60000</v>
      </c>
      <c r="C26" s="9">
        <v>60</v>
      </c>
      <c r="D26" s="5">
        <v>44986</v>
      </c>
      <c r="E26" s="9">
        <v>22000</v>
      </c>
      <c r="F26" s="9">
        <f>IF(A26="","",E26+B26)</f>
        <v>82000</v>
      </c>
      <c r="G26" s="9">
        <f>IF(A26="","",F26-$D$28)</f>
        <v>30946</v>
      </c>
      <c r="H26" s="3" t="str">
        <f>IF(A26="","",IF(OR(G26&lt;0,EDATE(D26,C26)&lt;$E$2),"Overdue",IF(OR(G26&lt;=$H$2,EDATE(D26,C26)-$E$2&lt;=30),"Due soon","OK")))</f>
        <v>OK</v>
      </c>
      <c r="I26" s="3">
        <v>149</v>
      </c>
    </row>
    <row r="28">
      <c r="A28" s="5" t="inlineStr">
        <is>
          <t xml:space="preserve">Current odometer</t>
        </is>
      </c>
      <c r="D28" s="9">
        <f>MAX(B5:B16)</f>
        <v>51054</v>
      </c>
    </row>
    <row r="29">
      <c r="A29" s="5" t="inlineStr">
        <is>
          <t xml:space="preserve">Miles tracked in the fuel log</t>
        </is>
      </c>
      <c r="D29" s="9">
        <f>D28-B5</f>
        <v>2844</v>
      </c>
    </row>
    <row r="30">
      <c r="A30" s="5" t="inlineStr">
        <is>
          <t xml:space="preserve">Gallons used (after the first fill)</t>
        </is>
      </c>
      <c r="D30" s="7">
        <f>SUM(C6:C16)</f>
        <v>103.5</v>
      </c>
    </row>
    <row r="31">
      <c r="A31" s="5" t="inlineStr">
        <is>
          <t xml:space="preserve">Average MPG</t>
        </is>
      </c>
      <c r="D31" s="7">
        <f>IF(D30&gt;0,ROUND(D29/D30,1),0)</f>
        <v>27.5</v>
      </c>
    </row>
    <row r="32">
      <c r="A32" s="5" t="inlineStr">
        <is>
          <t xml:space="preserve">Fuel cost (after the first fill)</t>
        </is>
      </c>
      <c r="D32" s="3">
        <f>SUM(E6:E16)</f>
        <v>351.19</v>
      </c>
    </row>
    <row r="33">
      <c r="A33" s="5" t="inlineStr">
        <is>
          <t xml:space="preserve">Fuel cost per mile</t>
        </is>
      </c>
      <c r="D33" s="11">
        <f>IF(D29&gt;0,ROUND(D32/D29,3),0)</f>
        <v>0.123</v>
      </c>
    </row>
    <row r="34">
      <c r="A34" s="5" t="inlineStr">
        <is>
          <t xml:space="preserve">Service spend over the same miles</t>
        </is>
      </c>
      <c r="D34" s="3">
        <f>SUMPRODUCT((E19:E26&gt;=B5)*I19:I26)</f>
        <v>62.99</v>
      </c>
    </row>
    <row r="35">
      <c r="A35" s="6" t="inlineStr">
        <is>
          <t xml:space="preserve">Running cost per mile (fuel + service)</t>
        </is>
      </c>
      <c r="D35" s="12">
        <f>IF(D29&gt;0,ROUND((D32+D34)/D29,3),0)</f>
        <v>0.146</v>
      </c>
    </row>
    <row r="36">
      <c r="A36" s="5" t="inlineStr">
        <is>
          <t xml:space="preserve">Services overdue</t>
        </is>
      </c>
      <c r="D36" s="9">
        <f>COUNTIF(H19:H26,"Overdue")</f>
        <v>1</v>
      </c>
    </row>
    <row r="37">
      <c r="A37" s="5" t="inlineStr">
        <is>
          <t xml:space="preserve">Services due soon</t>
        </is>
      </c>
      <c r="D37" s="9">
        <f>COUNTIF(H19:H26,"Due soon")</f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Free Excel car maintenance and fuel log template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