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eak-even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"/>
  <cols>
    <col min="1" max="1" width="32.7" customWidth="1"/>
    <col min="2" max="2" width="13.7" customWidth="1"/>
    <col min="3" max="3" width="15.7" customWidth="1"/>
    <col min="4" max="4" width="26.7" customWidth="1"/>
    <col min="5" max="5" width="13.7" customWidth="1"/>
    <col min="6" max="6" width="9.7" customWidth="1"/>
  </cols>
  <sheetData>
    <row r="1">
      <c r="A1" s="2" t="inlineStr">
        <is>
          <t xml:space="preserve">Break-even analysis</t>
        </is>
      </c>
    </row>
    <row r="2">
      <c r="A2" s="2" t="inlineStr">
        <is>
          <t xml:space="preserve">Per-unit figures</t>
        </is>
      </c>
      <c r="D2" s="4" t="inlineStr">
        <is>
          <t xml:space="preserve">Monthly fixed costs</t>
        </is>
      </c>
    </row>
    <row r="3">
      <c r="A3" t="inlineStr">
        <is>
          <t xml:space="preserve">Selling price per unit</t>
        </is>
      </c>
      <c r="B3" s="3">
        <v>48</v>
      </c>
      <c r="D3" s="3" t="inlineStr">
        <is>
          <t xml:space="preserve">Rent</t>
        </is>
      </c>
      <c r="E3" s="3">
        <v>3200</v>
      </c>
    </row>
    <row r="4">
      <c r="A4" t="inlineStr">
        <is>
          <t xml:space="preserve">Materials per unit</t>
        </is>
      </c>
      <c r="B4" s="3">
        <v>14.5</v>
      </c>
      <c r="D4" s="3" t="inlineStr">
        <is>
          <t xml:space="preserve">Salaries (fixed staff)</t>
        </is>
      </c>
      <c r="E4" s="3">
        <v>9500</v>
      </c>
    </row>
    <row r="5">
      <c r="A5" t="inlineStr">
        <is>
          <t xml:space="preserve">Direct labor per unit</t>
        </is>
      </c>
      <c r="B5" s="3">
        <v>6</v>
      </c>
      <c r="D5" s="3" t="inlineStr">
        <is>
          <t xml:space="preserve">Insurance</t>
        </is>
      </c>
      <c r="E5" s="3">
        <v>420</v>
      </c>
    </row>
    <row r="6">
      <c r="A6" t="inlineStr">
        <is>
          <t xml:space="preserve">Packaging and shipping per unit</t>
        </is>
      </c>
      <c r="B6" s="3">
        <v>3.25</v>
      </c>
      <c r="D6" s="3" t="inlineStr">
        <is>
          <t xml:space="preserve">Software and subscriptions</t>
        </is>
      </c>
      <c r="E6" s="3">
        <v>310</v>
      </c>
    </row>
    <row r="7">
      <c r="A7" t="inlineStr">
        <is>
          <t xml:space="preserve">Payment fees (% of price)</t>
        </is>
      </c>
      <c r="B7" s="13">
        <v>0.03</v>
      </c>
      <c r="D7" s="3" t="inlineStr">
        <is>
          <t xml:space="preserve">Marketing (planned)</t>
        </is>
      </c>
      <c r="E7" s="3">
        <v>1800</v>
      </c>
    </row>
    <row r="8">
      <c r="A8" t="inlineStr">
        <is>
          <t xml:space="preserve">Variable cost per unit</t>
        </is>
      </c>
      <c r="B8" s="3">
        <f>ROUND(B4+B5+B6+B3*B7,2)</f>
        <v>25.19</v>
      </c>
      <c r="D8" s="3" t="inlineStr">
        <is>
          <t xml:space="preserve">Loan payment</t>
        </is>
      </c>
      <c r="E8" s="3">
        <v>650</v>
      </c>
    </row>
    <row r="9">
      <c r="A9" t="inlineStr">
        <is>
          <t xml:space="preserve">Contribution margin per unit</t>
        </is>
      </c>
      <c r="B9" s="3">
        <f>B3-B8</f>
        <v>22.81</v>
      </c>
      <c r="D9" s="3" t="inlineStr">
        <is>
          <t xml:space="preserve">Utilities and phone</t>
        </is>
      </c>
      <c r="E9" s="3">
        <v>380</v>
      </c>
    </row>
    <row r="10">
      <c r="A10" t="inlineStr">
        <is>
          <t xml:space="preserve">Contribution margin ratio</t>
        </is>
      </c>
      <c r="B10" s="15">
        <f>IF(B3&gt;0,B9/B3,0)</f>
        <v>0.475208333333333</v>
      </c>
      <c r="D10" s="4" t="inlineStr">
        <is>
          <t xml:space="preserve">Total fixed costs</t>
        </is>
      </c>
      <c r="E10" s="4">
        <f>SUM(E3:E9)</f>
        <v>16260</v>
      </c>
    </row>
    <row r="12">
      <c r="A12" s="2" t="inlineStr">
        <is>
          <t xml:space="preserve">Break-even units per month</t>
        </is>
      </c>
      <c r="B12" s="10">
        <f>IF(B9&gt;0,ROUNDUP(E10/B9,0),0)</f>
        <v>713</v>
      </c>
      <c r="D12" s="4" t="inlineStr">
        <is>
          <t xml:space="preserve">Result</t>
        </is>
      </c>
    </row>
    <row r="13">
      <c r="A13" t="inlineStr">
        <is>
          <t xml:space="preserve">Break-even revenue</t>
        </is>
      </c>
      <c r="B13" s="3">
        <f>B12*B3</f>
        <v>34224</v>
      </c>
      <c r="D13" s="3" t="str">
        <f>IF(B9&lt;=0,"Price does not cover variable cost",IF(B16&gt;=B12,"Expected sales clear break-even by "&amp;(B16-B12)&amp;" units","Short of break-even by "&amp;(B12-B16)&amp;" units"))</f>
        <v>Short of break-even by 13 units</v>
      </c>
    </row>
    <row r="14">
      <c r="A14" t="inlineStr">
        <is>
          <t xml:space="preserve">Target monthly profit</t>
        </is>
      </c>
      <c r="B14" s="3">
        <v>5000</v>
      </c>
    </row>
    <row r="15">
      <c r="A15" t="inlineStr">
        <is>
          <t xml:space="preserve">Units for target profit</t>
        </is>
      </c>
      <c r="B15" s="9">
        <f>IF(B9&gt;0,ROUNDUP((E10+B14)/B9,0),0)</f>
        <v>933</v>
      </c>
      <c r="D15" s="3" t="inlineStr">
        <is>
          <t xml:space="preserve">Table starts at (units)</t>
        </is>
      </c>
      <c r="E15" s="9">
        <v>400</v>
      </c>
    </row>
    <row r="16">
      <c r="A16" t="inlineStr">
        <is>
          <t xml:space="preserve">Expected units this month</t>
        </is>
      </c>
      <c r="B16" s="9">
        <v>700</v>
      </c>
      <c r="D16" s="3" t="inlineStr">
        <is>
          <t xml:space="preserve">Table step (units)</t>
        </is>
      </c>
      <c r="E16" s="9">
        <v>100</v>
      </c>
    </row>
    <row r="17">
      <c r="A17" t="inlineStr">
        <is>
          <t xml:space="preserve">Profit at expected units</t>
        </is>
      </c>
      <c r="B17" s="3">
        <f>ROUND(B16*B9-E10,2)</f>
        <v>-293</v>
      </c>
    </row>
    <row r="18">
      <c r="A18" t="inlineStr">
        <is>
          <t xml:space="preserve">Margin of safety</t>
        </is>
      </c>
      <c r="B18" s="13">
        <f>IF(B16&gt;0,(B16-B12)/B16,0)</f>
        <v>-0.0185714285714286</v>
      </c>
    </row>
    <row r="20">
      <c r="A20" t="inlineStr">
        <is>
          <t xml:space="preserve">Profit at different sales volumes</t>
        </is>
      </c>
    </row>
    <row r="21">
      <c r="A21" s="2" t="inlineStr">
        <is>
          <t xml:space="preserve">Units</t>
        </is>
      </c>
      <c r="B21" s="4" t="inlineStr">
        <is>
          <t xml:space="preserve">Revenue</t>
        </is>
      </c>
      <c r="C21" s="4" t="inlineStr">
        <is>
          <t xml:space="preserve">Variable costs</t>
        </is>
      </c>
      <c r="D21" s="4" t="inlineStr">
        <is>
          <t xml:space="preserve">Fixed costs</t>
        </is>
      </c>
      <c r="E21" s="4" t="inlineStr">
        <is>
          <t xml:space="preserve">Profit</t>
        </is>
      </c>
      <c r="F21" s="2" t="inlineStr">
        <is>
          <t xml:space="preserve">Result</t>
        </is>
      </c>
    </row>
    <row r="22">
      <c r="A22" s="9">
        <f>E15</f>
        <v>400</v>
      </c>
      <c r="B22" s="3">
        <f>A22*$B$3</f>
        <v>19200</v>
      </c>
      <c r="C22" s="3">
        <f>ROUND(A22*$B$8,2)</f>
        <v>10076</v>
      </c>
      <c r="D22" s="3">
        <f>$E$10</f>
        <v>16260</v>
      </c>
      <c r="E22" s="3">
        <f>B22-C22-D22</f>
        <v>-7136</v>
      </c>
      <c r="F22" t="str">
        <f>IF(E22&gt;=0,"Profit","Loss")</f>
        <v>Loss</v>
      </c>
    </row>
    <row r="23">
      <c r="A23" s="9">
        <f>A22+$E$16</f>
        <v>500</v>
      </c>
      <c r="B23" s="3">
        <f>A23*$B$3</f>
        <v>24000</v>
      </c>
      <c r="C23" s="3">
        <f>ROUND(A23*$B$8,2)</f>
        <v>12595</v>
      </c>
      <c r="D23" s="3">
        <f>$E$10</f>
        <v>16260</v>
      </c>
      <c r="E23" s="3">
        <f>B23-C23-D23</f>
        <v>-4855</v>
      </c>
      <c r="F23" t="str">
        <f>IF(E23&gt;=0,"Profit","Loss")</f>
        <v>Loss</v>
      </c>
    </row>
    <row r="24">
      <c r="A24" s="9">
        <f>A23+$E$16</f>
        <v>600</v>
      </c>
      <c r="B24" s="3">
        <f>A24*$B$3</f>
        <v>28800</v>
      </c>
      <c r="C24" s="3">
        <f>ROUND(A24*$B$8,2)</f>
        <v>15114</v>
      </c>
      <c r="D24" s="3">
        <f>$E$10</f>
        <v>16260</v>
      </c>
      <c r="E24" s="3">
        <f>B24-C24-D24</f>
        <v>-2574</v>
      </c>
      <c r="F24" t="str">
        <f>IF(E24&gt;=0,"Profit","Loss")</f>
        <v>Loss</v>
      </c>
    </row>
    <row r="25">
      <c r="A25" s="9">
        <f>A24+$E$16</f>
        <v>700</v>
      </c>
      <c r="B25" s="3">
        <f>A25*$B$3</f>
        <v>33600</v>
      </c>
      <c r="C25" s="3">
        <f>ROUND(A25*$B$8,2)</f>
        <v>17633</v>
      </c>
      <c r="D25" s="3">
        <f>$E$10</f>
        <v>16260</v>
      </c>
      <c r="E25" s="3">
        <f>B25-C25-D25</f>
        <v>-293</v>
      </c>
      <c r="F25" t="str">
        <f>IF(E25&gt;=0,"Profit","Loss")</f>
        <v>Loss</v>
      </c>
    </row>
    <row r="26">
      <c r="A26" s="9">
        <f>A25+$E$16</f>
        <v>800</v>
      </c>
      <c r="B26" s="3">
        <f>A26*$B$3</f>
        <v>38400</v>
      </c>
      <c r="C26" s="3">
        <f>ROUND(A26*$B$8,2)</f>
        <v>20152</v>
      </c>
      <c r="D26" s="3">
        <f>$E$10</f>
        <v>16260</v>
      </c>
      <c r="E26" s="3">
        <f>B26-C26-D26</f>
        <v>1988</v>
      </c>
      <c r="F26" t="str">
        <f>IF(E26&gt;=0,"Profit","Loss")</f>
        <v>Profit</v>
      </c>
    </row>
    <row r="27">
      <c r="A27" s="9">
        <f>A26+$E$16</f>
        <v>900</v>
      </c>
      <c r="B27" s="3">
        <f>A27*$B$3</f>
        <v>43200</v>
      </c>
      <c r="C27" s="3">
        <f>ROUND(A27*$B$8,2)</f>
        <v>22671</v>
      </c>
      <c r="D27" s="3">
        <f>$E$10</f>
        <v>16260</v>
      </c>
      <c r="E27" s="3">
        <f>B27-C27-D27</f>
        <v>4269</v>
      </c>
      <c r="F27" t="str">
        <f>IF(E27&gt;=0,"Profit","Loss")</f>
        <v>Profit</v>
      </c>
    </row>
    <row r="28">
      <c r="A28" s="9">
        <f>A27+$E$16</f>
        <v>1000</v>
      </c>
      <c r="B28" s="3">
        <f>A28*$B$3</f>
        <v>48000</v>
      </c>
      <c r="C28" s="3">
        <f>ROUND(A28*$B$8,2)</f>
        <v>25190</v>
      </c>
      <c r="D28" s="3">
        <f>$E$10</f>
        <v>16260</v>
      </c>
      <c r="E28" s="3">
        <f>B28-C28-D28</f>
        <v>6550</v>
      </c>
      <c r="F28" t="str">
        <f>IF(E28&gt;=0,"Profit","Loss")</f>
        <v>Profit</v>
      </c>
    </row>
    <row r="29">
      <c r="A29" s="9">
        <f>A28+$E$16</f>
        <v>1100</v>
      </c>
      <c r="B29" s="3">
        <f>A29*$B$3</f>
        <v>52800</v>
      </c>
      <c r="C29" s="3">
        <f>ROUND(A29*$B$8,2)</f>
        <v>27709</v>
      </c>
      <c r="D29" s="3">
        <f>$E$10</f>
        <v>16260</v>
      </c>
      <c r="E29" s="3">
        <f>B29-C29-D29</f>
        <v>8831</v>
      </c>
      <c r="F29" t="str">
        <f>IF(E29&gt;=0,"Profit","Loss")</f>
        <v>Profit</v>
      </c>
    </row>
    <row r="30">
      <c r="A30" s="9">
        <f>A29+$E$16</f>
        <v>1200</v>
      </c>
      <c r="B30" s="3">
        <f>A30*$B$3</f>
        <v>57600</v>
      </c>
      <c r="C30" s="3">
        <f>ROUND(A30*$B$8,2)</f>
        <v>30228</v>
      </c>
      <c r="D30" s="3">
        <f>$E$10</f>
        <v>16260</v>
      </c>
      <c r="E30" s="3">
        <f>B30-C30-D30</f>
        <v>11112</v>
      </c>
      <c r="F30" t="str">
        <f>IF(E30&gt;=0,"Profit","Loss")</f>
        <v>Profit</v>
      </c>
    </row>
    <row r="31">
      <c r="A31" s="9">
        <f>A30+$E$16</f>
        <v>1300</v>
      </c>
      <c r="B31" s="3">
        <f>A31*$B$3</f>
        <v>62400</v>
      </c>
      <c r="C31" s="3">
        <f>ROUND(A31*$B$8,2)</f>
        <v>32747</v>
      </c>
      <c r="D31" s="3">
        <f>$E$10</f>
        <v>16260</v>
      </c>
      <c r="E31" s="3">
        <f>B31-C31-D31</f>
        <v>13393</v>
      </c>
      <c r="F31" t="str">
        <f>IF(E31&gt;=0,"Profit","Loss")</f>
        <v>Profit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break-even analysis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