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5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3" max="13" width="42.7" customWidth="1"/>
    <col min="14" max="14" width="18.7" customWidth="1"/>
  </cols>
  <sheetData>
    <row r="1">
      <c r="A1" s="2" t="inlineStr">
        <is>
          <t xml:space="preserve">Deal</t>
        </is>
      </c>
      <c r="B1" s="2" t="inlineStr">
        <is>
          <t xml:space="preserve">Rep</t>
        </is>
      </c>
      <c r="C1" s="2" t="inlineStr">
        <is>
          <t xml:space="preserve">Source</t>
        </is>
      </c>
      <c r="D1" s="2" t="inlineStr">
        <is>
          <t xml:space="preserve">Created</t>
        </is>
      </c>
      <c r="E1" s="2" t="inlineStr">
        <is>
          <t xml:space="preserve">Closed</t>
        </is>
      </c>
      <c r="F1" s="2" t="inlineStr">
        <is>
          <t xml:space="preserve">Stage</t>
        </is>
      </c>
      <c r="G1" s="2" t="inlineStr">
        <is>
          <t xml:space="preserve">Amount</t>
        </is>
      </c>
      <c r="H1" s="2" t="inlineStr">
        <is>
          <t xml:space="preserve">Cycle days</t>
        </is>
      </c>
      <c r="J1" s="2" t="inlineStr">
        <is>
          <t xml:space="preserve">Setting</t>
        </is>
      </c>
      <c r="K1" s="2" t="inlineStr">
        <is>
          <t xml:space="preserve">Value</t>
        </is>
      </c>
      <c r="M1" s="2" t="inlineStr">
        <is>
          <t xml:space="preserve">Example</t>
        </is>
      </c>
      <c r="N1" s="2" t="inlineStr">
        <is>
          <t xml:space="preserve">Formula result</t>
        </is>
      </c>
    </row>
    <row r="2">
      <c r="A2" t="inlineStr">
        <is>
          <t xml:space="preserve">D-301</t>
        </is>
      </c>
      <c r="B2" t="inlineStr">
        <is>
          <t xml:space="preserve">Maya</t>
        </is>
      </c>
      <c r="C2" t="inlineStr">
        <is>
          <t xml:space="preserve">Inbound</t>
        </is>
      </c>
      <c r="D2" s="5">
        <v>46146</v>
      </c>
      <c r="E2" s="5">
        <v>46184</v>
      </c>
      <c r="F2" t="inlineStr">
        <is>
          <t xml:space="preserve">Closed Won</t>
        </is>
      </c>
      <c r="G2">
        <v>8400</v>
      </c>
      <c r="H2">
        <f>IF(E2="","",E2-D2)</f>
        <v>38</v>
      </c>
      <c r="J2" t="inlineStr">
        <is>
          <t xml:space="preserve">Quarter start</t>
        </is>
      </c>
      <c r="K2" s="5">
        <v>46204</v>
      </c>
      <c r="M2" t="inlineStr">
        <is>
          <t xml:space="preserve">Won divided by closed, not by every deal</t>
        </is>
      </c>
      <c r="N2">
        <f>COUNTIFS(F2:F15,"Closed Won")/COUNTIFS(F2:F15,"Closed*")</f>
        <v>0.545454545454545</v>
      </c>
    </row>
    <row r="3">
      <c r="A3" t="inlineStr">
        <is>
          <t xml:space="preserve">D-302</t>
        </is>
      </c>
      <c r="B3" t="inlineStr">
        <is>
          <t xml:space="preserve">Luis</t>
        </is>
      </c>
      <c r="C3" t="inlineStr">
        <is>
          <t xml:space="preserve">Outbound</t>
        </is>
      </c>
      <c r="D3" s="5">
        <v>46154</v>
      </c>
      <c r="E3" s="5">
        <v>46205</v>
      </c>
      <c r="F3" t="inlineStr">
        <is>
          <t xml:space="preserve">Closed Lost</t>
        </is>
      </c>
      <c r="G3">
        <v>15000</v>
      </c>
      <c r="H3">
        <f>IF(E3="","",E3-D3)</f>
        <v>51</v>
      </c>
      <c r="J3" t="inlineStr">
        <is>
          <t xml:space="preserve">Quarter end</t>
        </is>
      </c>
      <c r="K3" s="5">
        <v>46295</v>
      </c>
      <c r="M3" t="inlineStr">
        <is>
          <t xml:space="preserve">Win rate by rep</t>
        </is>
      </c>
      <c r="N3">
        <f>COUNTIFS(B2:B15,"Maya",F2:F15,"Closed Won")/COUNTIFS(B2:B15,"Maya",F2:F15,"Closed*")</f>
        <v>0.75</v>
      </c>
    </row>
    <row r="4">
      <c r="A4" t="inlineStr">
        <is>
          <t xml:space="preserve">D-303</t>
        </is>
      </c>
      <c r="B4" t="inlineStr">
        <is>
          <t xml:space="preserve">Maya</t>
        </is>
      </c>
      <c r="C4" t="inlineStr">
        <is>
          <t xml:space="preserve">Referral</t>
        </is>
      </c>
      <c r="D4" s="5">
        <v>46162</v>
      </c>
      <c r="E4" s="5">
        <v>46191</v>
      </c>
      <c r="F4" t="inlineStr">
        <is>
          <t xml:space="preserve">Closed Won</t>
        </is>
      </c>
      <c r="G4">
        <v>12500</v>
      </c>
      <c r="H4">
        <f>IF(E4="","",E4-D4)</f>
        <v>29</v>
      </c>
      <c r="M4" t="inlineStr">
        <is>
          <t xml:space="preserve">Win rate by lead source</t>
        </is>
      </c>
      <c r="N4">
        <f>COUNTIFS(C2:C15,"Inbound",F2:F15,"Closed Won")/COUNTIFS(C2:C15,"Inbound",F2:F15,"Closed*")</f>
        <v>0.8</v>
      </c>
    </row>
    <row r="5">
      <c r="A5" t="inlineStr">
        <is>
          <t xml:space="preserve">D-304</t>
        </is>
      </c>
      <c r="B5" t="inlineStr">
        <is>
          <t xml:space="preserve">Priya</t>
        </is>
      </c>
      <c r="C5" t="inlineStr">
        <is>
          <t xml:space="preserve">Inbound</t>
        </is>
      </c>
      <c r="D5" s="5">
        <v>46175</v>
      </c>
      <c r="E5" s="5">
        <v>46224</v>
      </c>
      <c r="F5" t="inlineStr">
        <is>
          <t xml:space="preserve">Closed Lost</t>
        </is>
      </c>
      <c r="G5">
        <v>6200</v>
      </c>
      <c r="H5">
        <f>IF(E5="","",E5-D5)</f>
        <v>49</v>
      </c>
      <c r="M5" t="inlineStr">
        <is>
          <t xml:space="preserve">Win rate for a quarter: by close date or by created date</t>
        </is>
      </c>
      <c r="N5">
        <f>COUNTIFS(F2:F15,"Closed Won",E2:E15,"&gt;="&amp;K2,E2:E15,"&lt;="&amp;K3)/COUNTIFS(F2:F15,"Closed*",E2:E15,"&gt;="&amp;K2,E2:E15,"&lt;="&amp;K3)</f>
        <v>0.375</v>
      </c>
    </row>
    <row r="6">
      <c r="A6" t="inlineStr">
        <is>
          <t xml:space="preserve">D-305</t>
        </is>
      </c>
      <c r="B6" t="inlineStr">
        <is>
          <t xml:space="preserve">Luis</t>
        </is>
      </c>
      <c r="C6" t="inlineStr">
        <is>
          <t xml:space="preserve">Inbound</t>
        </is>
      </c>
      <c r="D6" s="5">
        <v>46182</v>
      </c>
      <c r="E6" s="5">
        <v>46238</v>
      </c>
      <c r="F6" t="inlineStr">
        <is>
          <t xml:space="preserve">Closed Won</t>
        </is>
      </c>
      <c r="G6">
        <v>4800</v>
      </c>
      <c r="H6">
        <f>IF(E6="","",E6-D6)</f>
        <v>56</v>
      </c>
      <c r="M6" t="inlineStr">
        <is>
          <t xml:space="preserve">Value-weighted win rate</t>
        </is>
      </c>
      <c r="N6">
        <f>SUMIFS(G2:G15,F2:F15,"Closed Won")/SUMIFS(G2:G15,F2:F15,"Closed*")</f>
        <v>0.404841402337229</v>
      </c>
    </row>
    <row r="7">
      <c r="A7" t="inlineStr">
        <is>
          <t xml:space="preserve">D-306</t>
        </is>
      </c>
      <c r="B7" t="inlineStr">
        <is>
          <t xml:space="preserve">Priya</t>
        </is>
      </c>
      <c r="C7" t="inlineStr">
        <is>
          <t xml:space="preserve">Outbound</t>
        </is>
      </c>
      <c r="D7" s="5">
        <v>46196</v>
      </c>
      <c r="E7" s="5">
        <v>46253</v>
      </c>
      <c r="F7" t="inlineStr">
        <is>
          <t xml:space="preserve">Closed Lost</t>
        </is>
      </c>
      <c r="G7">
        <v>22000</v>
      </c>
      <c r="H7">
        <f>IF(E7="","",E7-D7)</f>
        <v>57</v>
      </c>
      <c r="M7" t="inlineStr">
        <is>
          <t xml:space="preserve">Average sales cycle for won deals</t>
        </is>
      </c>
      <c r="N7">
        <f>AVERAGEIFS(H2:H15,F2:F15,"Closed Won")</f>
        <v>40.8333333333333</v>
      </c>
    </row>
    <row r="8">
      <c r="A8" t="inlineStr">
        <is>
          <t xml:space="preserve">D-307</t>
        </is>
      </c>
      <c r="B8" t="inlineStr">
        <is>
          <t xml:space="preserve">Maya</t>
        </is>
      </c>
      <c r="C8" t="inlineStr">
        <is>
          <t xml:space="preserve">Outbound</t>
        </is>
      </c>
      <c r="D8" s="5">
        <v>46209</v>
      </c>
      <c r="E8" s="5">
        <v>46266</v>
      </c>
      <c r="F8" t="inlineStr">
        <is>
          <t xml:space="preserve">Closed Lost</t>
        </is>
      </c>
      <c r="G8">
        <v>9600</v>
      </c>
      <c r="H8">
        <f>IF(E8="","",E8-D8)</f>
        <v>57</v>
      </c>
    </row>
    <row r="9">
      <c r="A9" t="inlineStr">
        <is>
          <t xml:space="preserve">D-308</t>
        </is>
      </c>
      <c r="B9" t="inlineStr">
        <is>
          <t xml:space="preserve">Priya</t>
        </is>
      </c>
      <c r="C9" t="inlineStr">
        <is>
          <t xml:space="preserve">Referral</t>
        </is>
      </c>
      <c r="D9" s="5">
        <v>46217</v>
      </c>
      <c r="E9" s="5">
        <v>46260</v>
      </c>
      <c r="F9" t="inlineStr">
        <is>
          <t xml:space="preserve">Closed Won</t>
        </is>
      </c>
      <c r="G9">
        <v>7300</v>
      </c>
      <c r="H9">
        <f>IF(E9="","",E9-D9)</f>
        <v>43</v>
      </c>
    </row>
    <row r="10">
      <c r="A10" t="inlineStr">
        <is>
          <t xml:space="preserve">D-309</t>
        </is>
      </c>
      <c r="B10" t="inlineStr">
        <is>
          <t xml:space="preserve">Luis</t>
        </is>
      </c>
      <c r="C10" t="inlineStr">
        <is>
          <t xml:space="preserve">Outbound</t>
        </is>
      </c>
      <c r="D10" s="5">
        <v>46231</v>
      </c>
      <c r="E10" s="5">
        <v>46287</v>
      </c>
      <c r="F10" t="inlineStr">
        <is>
          <t xml:space="preserve">Closed Lost</t>
        </is>
      </c>
      <c r="G10">
        <v>18500</v>
      </c>
      <c r="H10">
        <f>IF(E10="","",E10-D10)</f>
        <v>56</v>
      </c>
    </row>
    <row r="11">
      <c r="A11" t="inlineStr">
        <is>
          <t xml:space="preserve">D-310</t>
        </is>
      </c>
      <c r="B11" t="inlineStr">
        <is>
          <t xml:space="preserve">Maya</t>
        </is>
      </c>
      <c r="C11" t="inlineStr">
        <is>
          <t xml:space="preserve">Inbound</t>
        </is>
      </c>
      <c r="D11" s="5">
        <v>46245</v>
      </c>
      <c r="E11" s="5">
        <v>46280</v>
      </c>
      <c r="F11" t="inlineStr">
        <is>
          <t xml:space="preserve">Closed Won</t>
        </is>
      </c>
      <c r="G11">
        <v>5600</v>
      </c>
      <c r="H11">
        <f>IF(E11="","",E11-D11)</f>
        <v>35</v>
      </c>
    </row>
    <row r="12">
      <c r="A12" t="inlineStr">
        <is>
          <t xml:space="preserve">D-311</t>
        </is>
      </c>
      <c r="B12" t="inlineStr">
        <is>
          <t xml:space="preserve">Priya</t>
        </is>
      </c>
      <c r="C12" t="inlineStr">
        <is>
          <t xml:space="preserve">Inbound</t>
        </is>
      </c>
      <c r="D12" s="5">
        <v>46259</v>
      </c>
      <c r="E12" s="5">
        <v>46303</v>
      </c>
      <c r="F12" t="inlineStr">
        <is>
          <t xml:space="preserve">Closed Won</t>
        </is>
      </c>
      <c r="G12">
        <v>9900</v>
      </c>
      <c r="H12">
        <f>IF(E12="","",E12-D12)</f>
        <v>44</v>
      </c>
    </row>
    <row r="13">
      <c r="A13" t="inlineStr">
        <is>
          <t xml:space="preserve">D-312</t>
        </is>
      </c>
      <c r="B13" t="inlineStr">
        <is>
          <t xml:space="preserve">Luis</t>
        </is>
      </c>
      <c r="C13" t="inlineStr">
        <is>
          <t xml:space="preserve">Referral</t>
        </is>
      </c>
      <c r="D13" s="5">
        <v>46273</v>
      </c>
      <c r="F13" t="inlineStr">
        <is>
          <t xml:space="preserve">Negotiation</t>
        </is>
      </c>
      <c r="G13">
        <v>14000</v>
      </c>
      <c r="H13" t="str">
        <f>IF(E13="","",E13-D13)</f>
        <v/>
      </c>
    </row>
    <row r="14">
      <c r="A14" t="inlineStr">
        <is>
          <t xml:space="preserve">D-313</t>
        </is>
      </c>
      <c r="B14" t="inlineStr">
        <is>
          <t xml:space="preserve">Maya</t>
        </is>
      </c>
      <c r="C14" t="inlineStr">
        <is>
          <t xml:space="preserve">Outbound</t>
        </is>
      </c>
      <c r="D14" s="5">
        <v>46294</v>
      </c>
      <c r="F14" t="inlineStr">
        <is>
          <t xml:space="preserve">Proposal</t>
        </is>
      </c>
      <c r="G14">
        <v>11000</v>
      </c>
      <c r="H14" t="str">
        <f>IF(E14="","",E14-D14)</f>
        <v/>
      </c>
    </row>
    <row r="15">
      <c r="A15" t="inlineStr">
        <is>
          <t xml:space="preserve">D-314</t>
        </is>
      </c>
      <c r="B15" t="inlineStr">
        <is>
          <t xml:space="preserve">Priya</t>
        </is>
      </c>
      <c r="C15" t="inlineStr">
        <is>
          <t xml:space="preserve">Inbound</t>
        </is>
      </c>
      <c r="D15" s="5">
        <v>46308</v>
      </c>
      <c r="F15" t="inlineStr">
        <is>
          <t xml:space="preserve">Discovery</t>
        </is>
      </c>
      <c r="G15">
        <v>6500</v>
      </c>
      <c r="H15" t="str">
        <f>IF(E15="","",E15-D15)</f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calculate-win-rate-in-excel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