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7" max="17" width="42.7" customWidth="1"/>
    <col min="18" max="18" width="18.7" customWidth="1"/>
  </cols>
  <sheetData>
    <row r="1">
      <c r="A1" s="2" t="inlineStr">
        <is>
          <t xml:space="preserve">Loan amount</t>
        </is>
      </c>
      <c r="B1" s="2">
        <v>12000</v>
      </c>
      <c r="Q1" s="2" t="inlineStr">
        <is>
          <t xml:space="preserve">Example</t>
        </is>
      </c>
      <c r="R1" s="2" t="inlineStr">
        <is>
          <t xml:space="preserve">Formula result</t>
        </is>
      </c>
    </row>
    <row r="2">
      <c r="A2" t="inlineStr">
        <is>
          <t xml:space="preserve">Annual rate</t>
        </is>
      </c>
      <c r="B2">
        <v>0.084</v>
      </c>
      <c r="Q2" t="inlineStr">
        <is>
          <t xml:space="preserve">Step 1: inputs and the monthly payment</t>
        </is>
      </c>
      <c r="R2">
        <f>ROUND(PMT(B2/12,B3,-B1),2)</f>
        <v>1046.08</v>
      </c>
    </row>
    <row r="3">
      <c r="A3" t="inlineStr">
        <is>
          <t xml:space="preserve">Payments</t>
        </is>
      </c>
      <c r="B3">
        <v>12</v>
      </c>
      <c r="Q3" t="inlineStr">
        <is>
          <t xml:space="preserve">Step 2: interest, principal and the running balance</t>
        </is>
      </c>
      <c r="R3">
        <f>ROUND(B8*$B$2/12,2)</f>
        <v>84</v>
      </c>
    </row>
    <row r="4">
      <c r="A4" t="inlineStr">
        <is>
          <t xml:space="preserve">Monthly payment</t>
        </is>
      </c>
      <c r="B4">
        <f>ROUND(PMT(B2/12,B3,-B1),2)</f>
        <v>1046.08</v>
      </c>
      <c r="Q4" t="inlineStr">
        <is>
          <t xml:space="preserve">Step 3: a last payment that lands on exactly 0</t>
        </is>
      </c>
      <c r="R4">
        <f>C19</f>
        <v>1046.09</v>
      </c>
    </row>
    <row r="5">
      <c r="A5" t="inlineStr">
        <is>
          <t xml:space="preserve">Extra per month</t>
        </is>
      </c>
      <c r="B5">
        <v>300</v>
      </c>
      <c r="Q5" t="inlineStr">
        <is>
          <t xml:space="preserve">Step 4: extra payments and when the loan ends</t>
        </is>
      </c>
      <c r="R5">
        <f>COUNTIF(L8:L19,"&gt;0")</f>
        <v>10</v>
      </c>
    </row>
    <row r="6">
      <c r="Q6" t="inlineStr">
        <is>
          <t xml:space="preserve">Interest for part of the loan, and the IPMT/PPMT shortcuts</t>
        </is>
      </c>
      <c r="R6">
        <f>SUM(D8:D13)</f>
        <v>402.03</v>
      </c>
    </row>
    <row r="7">
      <c r="A7" t="inlineStr">
        <is>
          <t xml:space="preserve">No.</t>
        </is>
      </c>
      <c r="B7" t="inlineStr">
        <is>
          <t xml:space="preserve">Opening</t>
        </is>
      </c>
      <c r="C7" t="inlineStr">
        <is>
          <t xml:space="preserve">Payment</t>
        </is>
      </c>
      <c r="D7" t="inlineStr">
        <is>
          <t xml:space="preserve">Interest</t>
        </is>
      </c>
      <c r="E7" t="inlineStr">
        <is>
          <t xml:space="preserve">Principal</t>
        </is>
      </c>
      <c r="F7" t="inlineStr">
        <is>
          <t xml:space="preserve">Closing</t>
        </is>
      </c>
      <c r="I7" t="inlineStr">
        <is>
          <t xml:space="preserve">No.</t>
        </is>
      </c>
      <c r="J7" t="inlineStr">
        <is>
          <t xml:space="preserve">Opening</t>
        </is>
      </c>
      <c r="K7" t="inlineStr">
        <is>
          <t xml:space="preserve">Interest</t>
        </is>
      </c>
      <c r="L7" t="inlineStr">
        <is>
          <t xml:space="preserve">Payment</t>
        </is>
      </c>
      <c r="M7" t="inlineStr">
        <is>
          <t xml:space="preserve">Extra</t>
        </is>
      </c>
      <c r="N7" t="inlineStr">
        <is>
          <t xml:space="preserve">Principal</t>
        </is>
      </c>
      <c r="O7" t="inlineStr">
        <is>
          <t xml:space="preserve">Closing</t>
        </is>
      </c>
    </row>
    <row r="8">
      <c r="A8">
        <v>1</v>
      </c>
      <c r="B8">
        <f>$B$1</f>
        <v>12000</v>
      </c>
      <c r="C8">
        <f>IF(A8=$B$3,B8+D8,$B$4)</f>
        <v>1046.08</v>
      </c>
      <c r="D8">
        <f>ROUND(B8*$B$2/12,2)</f>
        <v>84</v>
      </c>
      <c r="E8">
        <f>C8-D8</f>
        <v>962.08</v>
      </c>
      <c r="F8">
        <f>B8-E8</f>
        <v>11037.92</v>
      </c>
      <c r="I8">
        <v>1</v>
      </c>
      <c r="J8">
        <f>$B$1</f>
        <v>12000</v>
      </c>
      <c r="K8">
        <f>ROUND(J8*$B$2/12,2)</f>
        <v>84</v>
      </c>
      <c r="L8">
        <f>MIN($B$4,J8+K8)</f>
        <v>1046.08</v>
      </c>
      <c r="M8">
        <f>MIN($B$5,J8+K8-L8)</f>
        <v>300</v>
      </c>
      <c r="N8">
        <f>L8+M8-K8</f>
        <v>1262.08</v>
      </c>
      <c r="O8">
        <f>J8-N8</f>
        <v>10737.92</v>
      </c>
    </row>
    <row r="9">
      <c r="A9">
        <f>A8+1</f>
        <v>2</v>
      </c>
      <c r="B9">
        <f>F8</f>
        <v>11037.92</v>
      </c>
      <c r="C9">
        <f>IF(A9=$B$3,B9+D9,$B$4)</f>
        <v>1046.08</v>
      </c>
      <c r="D9">
        <f>ROUND(B9*$B$2/12,2)</f>
        <v>77.27</v>
      </c>
      <c r="E9">
        <f>C9-D9</f>
        <v>968.81</v>
      </c>
      <c r="F9">
        <f>B9-E9</f>
        <v>10069.11</v>
      </c>
      <c r="I9">
        <f>I8+1</f>
        <v>2</v>
      </c>
      <c r="J9">
        <f>O8</f>
        <v>10737.92</v>
      </c>
      <c r="K9">
        <f>ROUND(J9*$B$2/12,2)</f>
        <v>75.17</v>
      </c>
      <c r="L9">
        <f>MIN($B$4,J9+K9)</f>
        <v>1046.08</v>
      </c>
      <c r="M9">
        <f>MIN($B$5,J9+K9-L9)</f>
        <v>300</v>
      </c>
      <c r="N9">
        <f>L9+M9-K9</f>
        <v>1270.91</v>
      </c>
      <c r="O9">
        <f>J9-N9</f>
        <v>9467.01</v>
      </c>
    </row>
    <row r="10">
      <c r="A10">
        <f>A9+1</f>
        <v>3</v>
      </c>
      <c r="B10">
        <f>F9</f>
        <v>10069.11</v>
      </c>
      <c r="C10">
        <f>IF(A10=$B$3,B10+D10,$B$4)</f>
        <v>1046.08</v>
      </c>
      <c r="D10">
        <f>ROUND(B10*$B$2/12,2)</f>
        <v>70.48</v>
      </c>
      <c r="E10">
        <f>C10-D10</f>
        <v>975.6</v>
      </c>
      <c r="F10">
        <f>B10-E10</f>
        <v>9093.51</v>
      </c>
      <c r="I10">
        <f>I9+1</f>
        <v>3</v>
      </c>
      <c r="J10">
        <f>O9</f>
        <v>9467.01</v>
      </c>
      <c r="K10">
        <f>ROUND(J10*$B$2/12,2)</f>
        <v>66.27</v>
      </c>
      <c r="L10">
        <f>MIN($B$4,J10+K10)</f>
        <v>1046.08</v>
      </c>
      <c r="M10">
        <f>MIN($B$5,J10+K10-L10)</f>
        <v>300</v>
      </c>
      <c r="N10">
        <f>L10+M10-K10</f>
        <v>1279.81</v>
      </c>
      <c r="O10">
        <f>J10-N10</f>
        <v>8187.2</v>
      </c>
    </row>
    <row r="11">
      <c r="A11">
        <f>A10+1</f>
        <v>4</v>
      </c>
      <c r="B11">
        <f>F10</f>
        <v>9093.51</v>
      </c>
      <c r="C11">
        <f>IF(A11=$B$3,B11+D11,$B$4)</f>
        <v>1046.08</v>
      </c>
      <c r="D11">
        <f>ROUND(B11*$B$2/12,2)</f>
        <v>63.65</v>
      </c>
      <c r="E11">
        <f>C11-D11</f>
        <v>982.43</v>
      </c>
      <c r="F11">
        <f>B11-E11</f>
        <v>8111.08</v>
      </c>
      <c r="I11">
        <f>I10+1</f>
        <v>4</v>
      </c>
      <c r="J11">
        <f>O10</f>
        <v>8187.2</v>
      </c>
      <c r="K11">
        <f>ROUND(J11*$B$2/12,2)</f>
        <v>57.31</v>
      </c>
      <c r="L11">
        <f>MIN($B$4,J11+K11)</f>
        <v>1046.08</v>
      </c>
      <c r="M11">
        <f>MIN($B$5,J11+K11-L11)</f>
        <v>300</v>
      </c>
      <c r="N11">
        <f>L11+M11-K11</f>
        <v>1288.77</v>
      </c>
      <c r="O11">
        <f>J11-N11</f>
        <v>6898.43</v>
      </c>
    </row>
    <row r="12">
      <c r="A12">
        <f>A11+1</f>
        <v>5</v>
      </c>
      <c r="B12">
        <f>F11</f>
        <v>8111.08</v>
      </c>
      <c r="C12">
        <f>IF(A12=$B$3,B12+D12,$B$4)</f>
        <v>1046.08</v>
      </c>
      <c r="D12">
        <f>ROUND(B12*$B$2/12,2)</f>
        <v>56.78</v>
      </c>
      <c r="E12">
        <f>C12-D12</f>
        <v>989.3</v>
      </c>
      <c r="F12">
        <f>B12-E12</f>
        <v>7121.78</v>
      </c>
      <c r="I12">
        <f>I11+1</f>
        <v>5</v>
      </c>
      <c r="J12">
        <f>O11</f>
        <v>6898.43</v>
      </c>
      <c r="K12">
        <f>ROUND(J12*$B$2/12,2)</f>
        <v>48.29</v>
      </c>
      <c r="L12">
        <f>MIN($B$4,J12+K12)</f>
        <v>1046.08</v>
      </c>
      <c r="M12">
        <f>MIN($B$5,J12+K12-L12)</f>
        <v>300</v>
      </c>
      <c r="N12">
        <f>L12+M12-K12</f>
        <v>1297.79</v>
      </c>
      <c r="O12">
        <f>J12-N12</f>
        <v>5600.64</v>
      </c>
    </row>
    <row r="13">
      <c r="A13">
        <f>A12+1</f>
        <v>6</v>
      </c>
      <c r="B13">
        <f>F12</f>
        <v>7121.78</v>
      </c>
      <c r="C13">
        <f>IF(A13=$B$3,B13+D13,$B$4)</f>
        <v>1046.08</v>
      </c>
      <c r="D13">
        <f>ROUND(B13*$B$2/12,2)</f>
        <v>49.85</v>
      </c>
      <c r="E13">
        <f>C13-D13</f>
        <v>996.23</v>
      </c>
      <c r="F13">
        <f>B13-E13</f>
        <v>6125.55</v>
      </c>
      <c r="I13">
        <f>I12+1</f>
        <v>6</v>
      </c>
      <c r="J13">
        <f>O12</f>
        <v>5600.64</v>
      </c>
      <c r="K13">
        <f>ROUND(J13*$B$2/12,2)</f>
        <v>39.2</v>
      </c>
      <c r="L13">
        <f>MIN($B$4,J13+K13)</f>
        <v>1046.08</v>
      </c>
      <c r="M13">
        <f>MIN($B$5,J13+K13-L13)</f>
        <v>300</v>
      </c>
      <c r="N13">
        <f>L13+M13-K13</f>
        <v>1306.88</v>
      </c>
      <c r="O13">
        <f>J13-N13</f>
        <v>4293.76</v>
      </c>
    </row>
    <row r="14">
      <c r="A14">
        <f>A13+1</f>
        <v>7</v>
      </c>
      <c r="B14">
        <f>F13</f>
        <v>6125.55</v>
      </c>
      <c r="C14">
        <f>IF(A14=$B$3,B14+D14,$B$4)</f>
        <v>1046.08</v>
      </c>
      <c r="D14">
        <f>ROUND(B14*$B$2/12,2)</f>
        <v>42.88</v>
      </c>
      <c r="E14">
        <f>C14-D14</f>
        <v>1003.2</v>
      </c>
      <c r="F14">
        <f>B14-E14</f>
        <v>5122.35</v>
      </c>
      <c r="I14">
        <f>I13+1</f>
        <v>7</v>
      </c>
      <c r="J14">
        <f>O13</f>
        <v>4293.76</v>
      </c>
      <c r="K14">
        <f>ROUND(J14*$B$2/12,2)</f>
        <v>30.06</v>
      </c>
      <c r="L14">
        <f>MIN($B$4,J14+K14)</f>
        <v>1046.08</v>
      </c>
      <c r="M14">
        <f>MIN($B$5,J14+K14-L14)</f>
        <v>300</v>
      </c>
      <c r="N14">
        <f>L14+M14-K14</f>
        <v>1316.02</v>
      </c>
      <c r="O14">
        <f>J14-N14</f>
        <v>2977.74</v>
      </c>
    </row>
    <row r="15">
      <c r="A15">
        <f>A14+1</f>
        <v>8</v>
      </c>
      <c r="B15">
        <f>F14</f>
        <v>5122.35</v>
      </c>
      <c r="C15">
        <f>IF(A15=$B$3,B15+D15,$B$4)</f>
        <v>1046.08</v>
      </c>
      <c r="D15">
        <f>ROUND(B15*$B$2/12,2)</f>
        <v>35.86</v>
      </c>
      <c r="E15">
        <f>C15-D15</f>
        <v>1010.22</v>
      </c>
      <c r="F15">
        <f>B15-E15</f>
        <v>4112.13</v>
      </c>
      <c r="I15">
        <f>I14+1</f>
        <v>8</v>
      </c>
      <c r="J15">
        <f>O14</f>
        <v>2977.74</v>
      </c>
      <c r="K15">
        <f>ROUND(J15*$B$2/12,2)</f>
        <v>20.84</v>
      </c>
      <c r="L15">
        <f>MIN($B$4,J15+K15)</f>
        <v>1046.08</v>
      </c>
      <c r="M15">
        <f>MIN($B$5,J15+K15-L15)</f>
        <v>300</v>
      </c>
      <c r="N15">
        <f>L15+M15-K15</f>
        <v>1325.24</v>
      </c>
      <c r="O15">
        <f>J15-N15</f>
        <v>1652.5</v>
      </c>
    </row>
    <row r="16">
      <c r="A16">
        <f>A15+1</f>
        <v>9</v>
      </c>
      <c r="B16">
        <f>F15</f>
        <v>4112.13</v>
      </c>
      <c r="C16">
        <f>IF(A16=$B$3,B16+D16,$B$4)</f>
        <v>1046.08</v>
      </c>
      <c r="D16">
        <f>ROUND(B16*$B$2/12,2)</f>
        <v>28.78</v>
      </c>
      <c r="E16">
        <f>C16-D16</f>
        <v>1017.3</v>
      </c>
      <c r="F16">
        <f>B16-E16</f>
        <v>3094.83</v>
      </c>
      <c r="I16">
        <f>I15+1</f>
        <v>9</v>
      </c>
      <c r="J16">
        <f>O15</f>
        <v>1652.5</v>
      </c>
      <c r="K16">
        <f>ROUND(J16*$B$2/12,2)</f>
        <v>11.57</v>
      </c>
      <c r="L16">
        <f>MIN($B$4,J16+K16)</f>
        <v>1046.08</v>
      </c>
      <c r="M16">
        <f>MIN($B$5,J16+K16-L16)</f>
        <v>300</v>
      </c>
      <c r="N16">
        <f>L16+M16-K16</f>
        <v>1334.51</v>
      </c>
      <c r="O16">
        <f>J16-N16</f>
        <v>317.99</v>
      </c>
    </row>
    <row r="17">
      <c r="A17">
        <f>A16+1</f>
        <v>10</v>
      </c>
      <c r="B17">
        <f>F16</f>
        <v>3094.83</v>
      </c>
      <c r="C17">
        <f>IF(A17=$B$3,B17+D17,$B$4)</f>
        <v>1046.08</v>
      </c>
      <c r="D17">
        <f>ROUND(B17*$B$2/12,2)</f>
        <v>21.66</v>
      </c>
      <c r="E17">
        <f>C17-D17</f>
        <v>1024.42</v>
      </c>
      <c r="F17">
        <f>B17-E17</f>
        <v>2070.41</v>
      </c>
      <c r="I17">
        <f>I16+1</f>
        <v>10</v>
      </c>
      <c r="J17">
        <f>O16</f>
        <v>317.99</v>
      </c>
      <c r="K17">
        <f>ROUND(J17*$B$2/12,2)</f>
        <v>2.23</v>
      </c>
      <c r="L17">
        <f>MIN($B$4,J17+K17)</f>
        <v>320.22</v>
      </c>
      <c r="M17">
        <f>MIN($B$5,J17+K17-L17)</f>
        <v>0</v>
      </c>
      <c r="N17">
        <f>L17+M17-K17</f>
        <v>317.99</v>
      </c>
      <c r="O17">
        <f>J17-N17</f>
        <v>0</v>
      </c>
    </row>
    <row r="18">
      <c r="A18">
        <f>A17+1</f>
        <v>11</v>
      </c>
      <c r="B18">
        <f>F17</f>
        <v>2070.41</v>
      </c>
      <c r="C18">
        <f>IF(A18=$B$3,B18+D18,$B$4)</f>
        <v>1046.08</v>
      </c>
      <c r="D18">
        <f>ROUND(B18*$B$2/12,2)</f>
        <v>14.49</v>
      </c>
      <c r="E18">
        <f>C18-D18</f>
        <v>1031.59</v>
      </c>
      <c r="F18">
        <f>B18-E18</f>
        <v>1038.82</v>
      </c>
      <c r="I18">
        <f>I17+1</f>
        <v>11</v>
      </c>
      <c r="J18">
        <f>O17</f>
        <v>0</v>
      </c>
      <c r="K18">
        <f>ROUND(J18*$B$2/12,2)</f>
        <v>0</v>
      </c>
      <c r="L18">
        <f>MIN($B$4,J18+K18)</f>
        <v>0</v>
      </c>
      <c r="M18">
        <f>MIN($B$5,J18+K18-L18)</f>
        <v>0</v>
      </c>
      <c r="N18">
        <f>L18+M18-K18</f>
        <v>0</v>
      </c>
      <c r="O18">
        <f>J18-N18</f>
        <v>0</v>
      </c>
    </row>
    <row r="19">
      <c r="A19">
        <f>A18+1</f>
        <v>12</v>
      </c>
      <c r="B19">
        <f>F18</f>
        <v>1038.82</v>
      </c>
      <c r="C19">
        <f>IF(A19=$B$3,B19+D19,$B$4)</f>
        <v>1046.09</v>
      </c>
      <c r="D19">
        <f>ROUND(B19*$B$2/12,2)</f>
        <v>7.27</v>
      </c>
      <c r="E19">
        <f>C19-D19</f>
        <v>1038.82</v>
      </c>
      <c r="F19">
        <f>B19-E19</f>
        <v>0</v>
      </c>
      <c r="I19">
        <f>I18+1</f>
        <v>12</v>
      </c>
      <c r="J19">
        <f>O18</f>
        <v>0</v>
      </c>
      <c r="K19">
        <f>ROUND(J19*$B$2/12,2)</f>
        <v>0</v>
      </c>
      <c r="L19">
        <f>MIN($B$4,J19+K19)</f>
        <v>0</v>
      </c>
      <c r="M19">
        <f>MIN($B$5,J19+K19-L19)</f>
        <v>0</v>
      </c>
      <c r="N19">
        <f>L19+M19-K19</f>
        <v>0</v>
      </c>
      <c r="O19">
        <f>J19-N19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calculate-loan-amortization-schedule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