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2" max="12" width="42.7" customWidth="1"/>
    <col min="13" max="13" width="18.7" customWidth="1"/>
  </cols>
  <sheetData>
    <row r="1">
      <c r="A1" s="2" t="inlineStr">
        <is>
          <t xml:space="preserve">Invoice</t>
        </is>
      </c>
      <c r="B1" s="2" t="inlineStr">
        <is>
          <t xml:space="preserve">Customer</t>
        </is>
      </c>
      <c r="C1" s="2" t="inlineStr">
        <is>
          <t xml:space="preserve">Date</t>
        </is>
      </c>
      <c r="D1" s="2" t="inlineStr">
        <is>
          <t xml:space="preserve">Amount</t>
        </is>
      </c>
      <c r="E1" s="2" t="inlineStr">
        <is>
          <t xml:space="preserve">Type</t>
        </is>
      </c>
      <c r="F1" s="2" t="inlineStr">
        <is>
          <t xml:space="preserve">Paid on</t>
        </is>
      </c>
      <c r="G1" s="2" t="inlineStr">
        <is>
          <t xml:space="preserve">Age (days)</t>
        </is>
      </c>
      <c r="I1" s="2" t="inlineStr">
        <is>
          <t xml:space="preserve">Setting</t>
        </is>
      </c>
      <c r="J1" s="2" t="inlineStr">
        <is>
          <t xml:space="preserve">Value</t>
        </is>
      </c>
      <c r="L1" s="2" t="inlineStr">
        <is>
          <t xml:space="preserve">Example</t>
        </is>
      </c>
      <c r="M1" s="2" t="inlineStr">
        <is>
          <t xml:space="preserve">Formula result</t>
        </is>
      </c>
    </row>
    <row r="2">
      <c r="A2" t="inlineStr">
        <is>
          <t xml:space="preserve">INV-101</t>
        </is>
      </c>
      <c r="B2" t="inlineStr">
        <is>
          <t xml:space="preserve">Brightway</t>
        </is>
      </c>
      <c r="C2" s="5">
        <v>46238</v>
      </c>
      <c r="D2">
        <v>2400</v>
      </c>
      <c r="E2" t="inlineStr">
        <is>
          <t xml:space="preserve">Credit</t>
        </is>
      </c>
      <c r="F2" s="5">
        <v>46267</v>
      </c>
      <c r="G2" t="str">
        <f>IF(F2="",$J$3-C2,"")</f>
        <v/>
      </c>
      <c r="I2" t="inlineStr">
        <is>
          <t xml:space="preserve">Period start</t>
        </is>
      </c>
      <c r="J2" s="5">
        <v>46235</v>
      </c>
      <c r="L2" t="inlineStr">
        <is>
          <t xml:space="preserve">Step 1: Credit sales for the period</t>
        </is>
      </c>
      <c r="M2">
        <f>SUMIFS(D2:D15,E2:E15,"Credit",C2:C15,"&gt;="&amp;J2,C2:C15,"&lt;="&amp;J3)</f>
        <v>29600</v>
      </c>
    </row>
    <row r="3">
      <c r="A3" t="inlineStr">
        <is>
          <t xml:space="preserve">INV-102</t>
        </is>
      </c>
      <c r="B3" t="inlineStr">
        <is>
          <t xml:space="preserve">Counter sale</t>
        </is>
      </c>
      <c r="C3" s="5">
        <v>46243</v>
      </c>
      <c r="D3">
        <v>380</v>
      </c>
      <c r="E3" t="inlineStr">
        <is>
          <t xml:space="preserve">Cash</t>
        </is>
      </c>
      <c r="F3" s="5">
        <v>46243</v>
      </c>
      <c r="G3" t="str">
        <f>IF(F3="",$J$3-C3,"")</f>
        <v/>
      </c>
      <c r="I3" t="inlineStr">
        <is>
          <t xml:space="preserve">Period end</t>
        </is>
      </c>
      <c r="J3" s="5">
        <v>46326</v>
      </c>
      <c r="L3" t="inlineStr">
        <is>
          <t xml:space="preserve">Step 2: Receivables at period end, then DSO</t>
        </is>
      </c>
      <c r="M3">
        <f>SUMIFS(D2:D15,E2:E15,"Credit",F2:F15,"")/SUMIFS(D2:D15,E2:E15,"Credit",C2:C15,"&gt;="&amp;J2,C2:C15,"&lt;="&amp;J3)*(J3-J2+1)</f>
        <v>61.4472972972973</v>
      </c>
    </row>
    <row r="4">
      <c r="A4" t="inlineStr">
        <is>
          <t xml:space="preserve">INV-103</t>
        </is>
      </c>
      <c r="B4" t="inlineStr">
        <is>
          <t xml:space="preserve">Hale &amp; Co</t>
        </is>
      </c>
      <c r="C4" s="5">
        <v>46252</v>
      </c>
      <c r="D4">
        <v>1650</v>
      </c>
      <c r="E4" t="inlineStr">
        <is>
          <t xml:space="preserve">Credit</t>
        </is>
      </c>
      <c r="F4" s="5">
        <v>46295</v>
      </c>
      <c r="G4" t="str">
        <f>IF(F4="",$J$3-C4,"")</f>
        <v/>
      </c>
      <c r="I4" t="inlineStr">
        <is>
          <t xml:space="preserve">Month start</t>
        </is>
      </c>
      <c r="J4" s="5">
        <v>46296</v>
      </c>
      <c r="L4" t="inlineStr">
        <is>
          <t xml:space="preserve">Monthly DSO, and why it doesn't match the quarter</t>
        </is>
      </c>
      <c r="M4">
        <f>SUMIFS(D2:D15,E2:E15,"Credit",F2:F15,"")/SUMIFS(D2:D15,E2:E15,"Credit",C2:C15,"&gt;="&amp;J4,C2:C15,"&lt;="&amp;J3)*DAY(EOMONTH(J4,0))</f>
        <v>34.9811643835616</v>
      </c>
    </row>
    <row r="5">
      <c r="A5" t="inlineStr">
        <is>
          <t xml:space="preserve">INV-104</t>
        </is>
      </c>
      <c r="B5" t="inlineStr">
        <is>
          <t xml:space="preserve">Northfield</t>
        </is>
      </c>
      <c r="C5" s="5">
        <v>46261</v>
      </c>
      <c r="D5">
        <v>3100</v>
      </c>
      <c r="E5" t="inlineStr">
        <is>
          <t xml:space="preserve">Credit</t>
        </is>
      </c>
      <c r="G5">
        <f>IF(F5="",$J$3-C5,"")</f>
        <v>65</v>
      </c>
      <c r="L5" t="inlineStr">
        <is>
          <t xml:space="preserve">One big invoice can move DSO more than late payers</t>
        </is>
      </c>
      <c r="M5">
        <f>(SUMIFS(D2:D15,E2:E15,"Credit",F2:F15,"")-D15)/(SUMIFS(D2:D15,E2:E15,"Credit",C2:C15,"&gt;="&amp;J2,C2:C15,"&lt;="&amp;J3)-D15)*(J3-J2+1)</f>
        <v>47.0069651741294</v>
      </c>
    </row>
    <row r="6">
      <c r="A6" t="inlineStr">
        <is>
          <t xml:space="preserve">INV-105</t>
        </is>
      </c>
      <c r="B6" t="inlineStr">
        <is>
          <t xml:space="preserve">Brightway</t>
        </is>
      </c>
      <c r="C6" s="5">
        <v>46268</v>
      </c>
      <c r="D6">
        <v>2200</v>
      </c>
      <c r="E6" t="inlineStr">
        <is>
          <t xml:space="preserve">Credit</t>
        </is>
      </c>
      <c r="F6" s="5">
        <v>46296</v>
      </c>
      <c r="G6" t="str">
        <f>IF(F6="",$J$3-C6,"")</f>
        <v/>
      </c>
      <c r="L6" t="inlineStr">
        <is>
          <t xml:space="preserve">The countback method</t>
        </is>
      </c>
      <c r="M6">
        <f>31+(SUMIFS(D2:D15,E2:E15,"Credit",F2:F15,"")-17520)/4930*30</f>
        <v>44.6916835699797</v>
      </c>
    </row>
    <row r="7">
      <c r="A7" t="inlineStr">
        <is>
          <t xml:space="preserve">INV-106</t>
        </is>
      </c>
      <c r="B7" t="inlineStr">
        <is>
          <t xml:space="preserve">Counter sale</t>
        </is>
      </c>
      <c r="C7" s="5">
        <v>46277</v>
      </c>
      <c r="D7">
        <v>450</v>
      </c>
      <c r="E7" t="inlineStr">
        <is>
          <t xml:space="preserve">Cash</t>
        </is>
      </c>
      <c r="F7" s="5">
        <v>46277</v>
      </c>
      <c r="G7" t="str">
        <f>IF(F7="",$J$3-C7,"")</f>
        <v/>
      </c>
      <c r="L7" t="inlineStr">
        <is>
          <t xml:space="preserve">AR aging buckets with SUMIFS</t>
        </is>
      </c>
      <c r="M7">
        <f>SUMIFS(D2:D15,G2:G15,"&gt;30",G2:G15,"&lt;=60")</f>
        <v>1750</v>
      </c>
    </row>
    <row r="8">
      <c r="A8" t="inlineStr">
        <is>
          <t xml:space="preserve">INV-107</t>
        </is>
      </c>
      <c r="B8" t="inlineStr">
        <is>
          <t xml:space="preserve">Pike Studio</t>
        </is>
      </c>
      <c r="C8" s="5">
        <v>46281</v>
      </c>
      <c r="D8">
        <v>980</v>
      </c>
      <c r="E8" t="inlineStr">
        <is>
          <t xml:space="preserve">Credit</t>
        </is>
      </c>
      <c r="F8" s="5">
        <v>46315</v>
      </c>
      <c r="G8" t="str">
        <f>IF(F8="",$J$3-C8,"")</f>
        <v/>
      </c>
    </row>
    <row r="9">
      <c r="A9" t="inlineStr">
        <is>
          <t xml:space="preserve">INV-108</t>
        </is>
      </c>
      <c r="B9" t="inlineStr">
        <is>
          <t xml:space="preserve">Hale &amp; Co</t>
        </is>
      </c>
      <c r="C9" s="5">
        <v>46289</v>
      </c>
      <c r="D9">
        <v>1750</v>
      </c>
      <c r="E9" t="inlineStr">
        <is>
          <t xml:space="preserve">Credit</t>
        </is>
      </c>
      <c r="G9">
        <f>IF(F9="",$J$3-C9,"")</f>
        <v>37</v>
      </c>
    </row>
    <row r="10">
      <c r="A10" t="inlineStr">
        <is>
          <t xml:space="preserve">INV-109</t>
        </is>
      </c>
      <c r="B10" t="inlineStr">
        <is>
          <t xml:space="preserve">Brightway</t>
        </is>
      </c>
      <c r="C10" s="5">
        <v>46297</v>
      </c>
      <c r="D10">
        <v>2600</v>
      </c>
      <c r="E10" t="inlineStr">
        <is>
          <t xml:space="preserve">Credit</t>
        </is>
      </c>
      <c r="F10" s="5">
        <v>46324</v>
      </c>
      <c r="G10" t="str">
        <f>IF(F10="",$J$3-C10,"")</f>
        <v/>
      </c>
    </row>
    <row r="11">
      <c r="A11" t="inlineStr">
        <is>
          <t xml:space="preserve">INV-110</t>
        </is>
      </c>
      <c r="B11" t="inlineStr">
        <is>
          <t xml:space="preserve">Counter sale</t>
        </is>
      </c>
      <c r="C11" s="5">
        <v>46303</v>
      </c>
      <c r="D11">
        <v>520</v>
      </c>
      <c r="E11" t="inlineStr">
        <is>
          <t xml:space="preserve">Cash</t>
        </is>
      </c>
      <c r="F11" s="5">
        <v>46303</v>
      </c>
      <c r="G11" t="str">
        <f>IF(F11="",$J$3-C11,"")</f>
        <v/>
      </c>
    </row>
    <row r="12">
      <c r="A12" t="inlineStr">
        <is>
          <t xml:space="preserve">INV-111</t>
        </is>
      </c>
      <c r="B12" t="inlineStr">
        <is>
          <t xml:space="preserve">Pike Studio</t>
        </is>
      </c>
      <c r="C12" s="5">
        <v>46309</v>
      </c>
      <c r="D12">
        <v>1120</v>
      </c>
      <c r="E12" t="inlineStr">
        <is>
          <t xml:space="preserve">Credit</t>
        </is>
      </c>
      <c r="G12">
        <f>IF(F12="",$J$3-C12,"")</f>
        <v>17</v>
      </c>
    </row>
    <row r="13">
      <c r="A13" t="inlineStr">
        <is>
          <t xml:space="preserve">INV-112</t>
        </is>
      </c>
      <c r="B13" t="inlineStr">
        <is>
          <t xml:space="preserve">Northfield</t>
        </is>
      </c>
      <c r="C13" s="5">
        <v>46316</v>
      </c>
      <c r="D13">
        <v>2900</v>
      </c>
      <c r="E13" t="inlineStr">
        <is>
          <t xml:space="preserve">Credit</t>
        </is>
      </c>
      <c r="G13">
        <f>IF(F13="",$J$3-C13,"")</f>
        <v>10</v>
      </c>
    </row>
    <row r="14">
      <c r="A14" t="inlineStr">
        <is>
          <t xml:space="preserve">INV-113</t>
        </is>
      </c>
      <c r="B14" t="inlineStr">
        <is>
          <t xml:space="preserve">Hale &amp; Co</t>
        </is>
      </c>
      <c r="C14" s="5">
        <v>46322</v>
      </c>
      <c r="D14">
        <v>1400</v>
      </c>
      <c r="E14" t="inlineStr">
        <is>
          <t xml:space="preserve">Credit</t>
        </is>
      </c>
      <c r="G14">
        <f>IF(F14="",$J$3-C14,"")</f>
        <v>4</v>
      </c>
    </row>
    <row r="15">
      <c r="A15" t="inlineStr">
        <is>
          <t xml:space="preserve">INV-114</t>
        </is>
      </c>
      <c r="B15" t="inlineStr">
        <is>
          <t xml:space="preserve">Orion Group</t>
        </is>
      </c>
      <c r="C15" s="5">
        <v>46325</v>
      </c>
      <c r="D15">
        <v>9500</v>
      </c>
      <c r="E15" t="inlineStr">
        <is>
          <t xml:space="preserve">Credit</t>
        </is>
      </c>
      <c r="G15">
        <f>IF(F15="",$J$3-C15,"")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calculate-days-sales-outstanding-in-excel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