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7" max="17" width="42.7" customWidth="1"/>
    <col min="18" max="18" width="18.7" customWidth="1"/>
  </cols>
  <sheetData>
    <row r="1">
      <c r="A1" s="2" t="inlineStr">
        <is>
          <t xml:space="preserve">Employee</t>
        </is>
      </c>
      <c r="B1" s="2" t="inlineStr">
        <is>
          <t xml:space="preserve">First day off</t>
        </is>
      </c>
      <c r="C1" s="2" t="inlineStr">
        <is>
          <t xml:space="preserve">Last day off</t>
        </is>
      </c>
      <c r="D1" s="2" t="inlineStr">
        <is>
          <t xml:space="preserve">Reason</t>
        </is>
      </c>
      <c r="E1" s="2" t="inlineStr">
        <is>
          <t xml:space="preserve">Days</t>
        </is>
      </c>
      <c r="G1" s="2" t="inlineStr">
        <is>
          <t xml:space="preserve">Employee</t>
        </is>
      </c>
      <c r="H1" s="2" t="inlineStr">
        <is>
          <t xml:space="preserve">Team</t>
        </is>
      </c>
      <c r="I1" s="2" t="inlineStr">
        <is>
          <t xml:space="preserve">Workweek</t>
        </is>
      </c>
      <c r="J1" s="2" t="inlineStr">
        <is>
          <t xml:space="preserve">Scheduled</t>
        </is>
      </c>
      <c r="K1" s="2" t="inlineStr">
        <is>
          <t xml:space="preserve">Absent</t>
        </is>
      </c>
      <c r="L1" s="2" t="inlineStr">
        <is>
          <t xml:space="preserve">Rate</t>
        </is>
      </c>
      <c r="N1" s="2" t="inlineStr">
        <is>
          <t xml:space="preserve">Setting</t>
        </is>
      </c>
      <c r="O1" s="2" t="inlineStr">
        <is>
          <t xml:space="preserve">Value</t>
        </is>
      </c>
      <c r="Q1" s="2" t="inlineStr">
        <is>
          <t xml:space="preserve">Example</t>
        </is>
      </c>
      <c r="R1" s="2" t="inlineStr">
        <is>
          <t xml:space="preserve">Formula result</t>
        </is>
      </c>
    </row>
    <row r="2">
      <c r="A2" t="inlineStr">
        <is>
          <t xml:space="preserve">Ana</t>
        </is>
      </c>
      <c r="B2" s="5">
        <v>46300</v>
      </c>
      <c r="C2" s="5">
        <v>46301</v>
      </c>
      <c r="D2" t="inlineStr">
        <is>
          <t xml:space="preserve">Sick</t>
        </is>
      </c>
      <c r="E2">
        <f>NETWORKDAYS.INTL(B2,C2,_xlfn.XLOOKUP(A2,$G$2:$G$9,$I$2:$I$9),$O$4)</f>
        <v>2</v>
      </c>
      <c r="G2" t="inlineStr">
        <is>
          <t xml:space="preserve">Ana</t>
        </is>
      </c>
      <c r="H2" t="inlineStr">
        <is>
          <t xml:space="preserve">Support</t>
        </is>
      </c>
      <c r="I2" t="inlineStr">
        <is>
          <t xml:space="preserve">0000011</t>
        </is>
      </c>
      <c r="J2">
        <f>NETWORKDAYS.INTL($O$2,$O$3,I2,$O$4)</f>
        <v>21</v>
      </c>
      <c r="K2">
        <f>SUMIFS($E$2:$E$10,$A$2:$A$10,G2)</f>
        <v>3</v>
      </c>
      <c r="L2">
        <f>K2/J2</f>
        <v>0.142857142857143</v>
      </c>
      <c r="N2" t="inlineStr">
        <is>
          <t xml:space="preserve">Month start</t>
        </is>
      </c>
      <c r="O2" s="5">
        <v>46296</v>
      </c>
      <c r="Q2" t="inlineStr">
        <is>
          <t xml:space="preserve">Step 1: Scheduled working days</t>
        </is>
      </c>
      <c r="R2">
        <f>NETWORKDAYS(O2,O3,O4)</f>
        <v>21</v>
      </c>
    </row>
    <row r="3">
      <c r="A3" t="inlineStr">
        <is>
          <t xml:space="preserve">Ben</t>
        </is>
      </c>
      <c r="B3" s="5">
        <v>46297</v>
      </c>
      <c r="C3" s="5">
        <v>46297</v>
      </c>
      <c r="D3" t="inlineStr">
        <is>
          <t xml:space="preserve">Family</t>
        </is>
      </c>
      <c r="E3">
        <f>NETWORKDAYS.INTL(B3,C3,_xlfn.XLOOKUP(A3,$G$2:$G$9,$I$2:$I$9),$O$4)</f>
        <v>1</v>
      </c>
      <c r="G3" t="inlineStr">
        <is>
          <t xml:space="preserve">Ben</t>
        </is>
      </c>
      <c r="H3" t="inlineStr">
        <is>
          <t xml:space="preserve">Support</t>
        </is>
      </c>
      <c r="I3" t="inlineStr">
        <is>
          <t xml:space="preserve">0000011</t>
        </is>
      </c>
      <c r="J3">
        <f>NETWORKDAYS.INTL($O$2,$O$3,I3,$O$4)</f>
        <v>21</v>
      </c>
      <c r="K3">
        <f>SUMIFS($E$2:$E$10,$A$2:$A$10,G3)</f>
        <v>1</v>
      </c>
      <c r="L3">
        <f>K3/J3</f>
        <v>0.0476190476190476</v>
      </c>
      <c r="N3" t="inlineStr">
        <is>
          <t xml:space="preserve">Month end</t>
        </is>
      </c>
      <c r="O3" s="5">
        <v>46326</v>
      </c>
      <c r="Q3" t="inlineStr">
        <is>
          <t xml:space="preserve">Step 2: Part-time schedules with NETWORKDAYS.INTL</t>
        </is>
      </c>
      <c r="R3">
        <f>NETWORKDAYS.INTL(O2,O3,"0101011",O4)</f>
        <v>12</v>
      </c>
    </row>
    <row r="4">
      <c r="A4" t="inlineStr">
        <is>
          <t xml:space="preserve">Dan</t>
        </is>
      </c>
      <c r="B4" s="5">
        <v>46304</v>
      </c>
      <c r="C4" s="5">
        <v>46304</v>
      </c>
      <c r="D4" t="inlineStr">
        <is>
          <t xml:space="preserve">Sick</t>
        </is>
      </c>
      <c r="E4">
        <f>NETWORKDAYS.INTL(B4,C4,_xlfn.XLOOKUP(A4,$G$2:$G$9,$I$2:$I$9),$O$4)</f>
        <v>1</v>
      </c>
      <c r="G4" t="inlineStr">
        <is>
          <t xml:space="preserve">Chloe</t>
        </is>
      </c>
      <c r="H4" t="inlineStr">
        <is>
          <t xml:space="preserve">Support</t>
        </is>
      </c>
      <c r="I4" t="inlineStr">
        <is>
          <t xml:space="preserve">0101011</t>
        </is>
      </c>
      <c r="J4">
        <f>NETWORKDAYS.INTL($O$2,$O$3,I4,$O$4)</f>
        <v>12</v>
      </c>
      <c r="K4">
        <f>SUMIFS($E$2:$E$10,$A$2:$A$10,G4)</f>
        <v>3</v>
      </c>
      <c r="L4">
        <f>K4/J4</f>
        <v>0.25</v>
      </c>
      <c r="N4" t="inlineStr">
        <is>
          <t xml:space="preserve">Company holiday (yours)</t>
        </is>
      </c>
      <c r="O4" s="5">
        <v>46307</v>
      </c>
      <c r="Q4" t="inlineStr">
        <is>
          <t xml:space="preserve">Step 3: Log absences as spells</t>
        </is>
      </c>
      <c r="R4">
        <f>SUMIFS(E2:E10,A2:A10,"Chloe")</f>
        <v>3</v>
      </c>
    </row>
    <row r="5">
      <c r="A5" t="inlineStr">
        <is>
          <t xml:space="preserve">Dan</t>
        </is>
      </c>
      <c r="B5" s="5">
        <v>46311</v>
      </c>
      <c r="C5" s="5">
        <v>46311</v>
      </c>
      <c r="D5" t="inlineStr">
        <is>
          <t xml:space="preserve">Sick</t>
        </is>
      </c>
      <c r="E5">
        <f>NETWORKDAYS.INTL(B5,C5,_xlfn.XLOOKUP(A5,$G$2:$G$9,$I$2:$I$9),$O$4)</f>
        <v>1</v>
      </c>
      <c r="G5" t="inlineStr">
        <is>
          <t xml:space="preserve">Dan</t>
        </is>
      </c>
      <c r="H5" t="inlineStr">
        <is>
          <t xml:space="preserve">Warehouse</t>
        </is>
      </c>
      <c r="I5" t="inlineStr">
        <is>
          <t xml:space="preserve">0000011</t>
        </is>
      </c>
      <c r="J5">
        <f>NETWORKDAYS.INTL($O$2,$O$3,I5,$O$4)</f>
        <v>21</v>
      </c>
      <c r="K5">
        <f>SUMIFS($E$2:$E$10,$A$2:$A$10,G5)</f>
        <v>3</v>
      </c>
      <c r="L5">
        <f>K5/J5</f>
        <v>0.142857142857143</v>
      </c>
      <c r="Q5" t="inlineStr">
        <is>
          <t xml:space="preserve">Step 4: Rate per person and per team</t>
        </is>
      </c>
      <c r="R5">
        <f>SUMIFS(K2:K9,H2:H9,"Support")/SUMIFS(J2:J9,H2:H9,"Support")</f>
        <v>0.0933333333333333</v>
      </c>
    </row>
    <row r="6">
      <c r="A6" t="inlineStr">
        <is>
          <t xml:space="preserve">Dan</t>
        </is>
      </c>
      <c r="B6" s="5">
        <v>46318</v>
      </c>
      <c r="C6" s="5">
        <v>46318</v>
      </c>
      <c r="D6" t="inlineStr">
        <is>
          <t xml:space="preserve">Other</t>
        </is>
      </c>
      <c r="E6">
        <f>NETWORKDAYS.INTL(B6,C6,_xlfn.XLOOKUP(A6,$G$2:$G$9,$I$2:$I$9),$O$4)</f>
        <v>1</v>
      </c>
      <c r="G6" t="inlineStr">
        <is>
          <t xml:space="preserve">Eve</t>
        </is>
      </c>
      <c r="H6" t="inlineStr">
        <is>
          <t xml:space="preserve">Warehouse</t>
        </is>
      </c>
      <c r="I6" t="inlineStr">
        <is>
          <t xml:space="preserve">0000011</t>
        </is>
      </c>
      <c r="J6">
        <f>NETWORKDAYS.INTL($O$2,$O$3,I6,$O$4)</f>
        <v>21</v>
      </c>
      <c r="K6">
        <f>SUMIFS($E$2:$E$10,$A$2:$A$10,G6)</f>
        <v>1</v>
      </c>
      <c r="L6">
        <f>K6/J6</f>
        <v>0.0476190476190476</v>
      </c>
      <c r="Q6" t="inlineStr">
        <is>
          <t xml:space="preserve">Absence by reason</t>
        </is>
      </c>
      <c r="R6">
        <f>SUMIFS(E2:E10,D2:D10,"Sick")/SUM(E2:E10)</f>
        <v>0.666666666666667</v>
      </c>
    </row>
    <row r="7">
      <c r="A7" t="inlineStr">
        <is>
          <t xml:space="preserve">Chloe</t>
        </is>
      </c>
      <c r="B7" s="5">
        <v>46314</v>
      </c>
      <c r="C7" s="5">
        <v>46318</v>
      </c>
      <c r="D7" t="inlineStr">
        <is>
          <t xml:space="preserve">Sick</t>
        </is>
      </c>
      <c r="E7">
        <f>NETWORKDAYS.INTL(B7,C7,_xlfn.XLOOKUP(A7,$G$2:$G$9,$I$2:$I$9),$O$4)</f>
        <v>3</v>
      </c>
      <c r="G7" t="inlineStr">
        <is>
          <t xml:space="preserve">Femi</t>
        </is>
      </c>
      <c r="H7" t="inlineStr">
        <is>
          <t xml:space="preserve">Warehouse</t>
        </is>
      </c>
      <c r="I7" t="inlineStr">
        <is>
          <t xml:space="preserve">0101011</t>
        </is>
      </c>
      <c r="J7">
        <f>NETWORKDAYS.INTL($O$2,$O$3,I7,$O$4)</f>
        <v>12</v>
      </c>
      <c r="K7">
        <f>SUMIFS($E$2:$E$10,$A$2:$A$10,G7)</f>
        <v>1</v>
      </c>
      <c r="L7">
        <f>K7/J7</f>
        <v>0.0833333333333333</v>
      </c>
      <c r="Q7" t="inlineStr">
        <is>
          <t xml:space="preserve">The Bradford factor (and its limits)</t>
        </is>
      </c>
      <c r="R7">
        <f>COUNTIFS(A2:A10,G5)^2*K5</f>
        <v>27</v>
      </c>
    </row>
    <row r="8">
      <c r="A8" t="inlineStr">
        <is>
          <t xml:space="preserve">Eve</t>
        </is>
      </c>
      <c r="B8" s="5">
        <v>46325</v>
      </c>
      <c r="C8" s="5">
        <v>46325</v>
      </c>
      <c r="D8" t="inlineStr">
        <is>
          <t xml:space="preserve">Family</t>
        </is>
      </c>
      <c r="E8">
        <f>NETWORKDAYS.INTL(B8,C8,_xlfn.XLOOKUP(A8,$G$2:$G$9,$I$2:$I$9),$O$4)</f>
        <v>1</v>
      </c>
      <c r="G8" t="inlineStr">
        <is>
          <t xml:space="preserve">Gus</t>
        </is>
      </c>
      <c r="H8" t="inlineStr">
        <is>
          <t xml:space="preserve">Support</t>
        </is>
      </c>
      <c r="I8" t="inlineStr">
        <is>
          <t xml:space="preserve">0000011</t>
        </is>
      </c>
      <c r="J8">
        <f>NETWORKDAYS.INTL($O$2,$O$3,I8,$O$4)</f>
        <v>21</v>
      </c>
      <c r="K8">
        <f>SUMIFS($E$2:$E$10,$A$2:$A$10,G8)</f>
        <v>0</v>
      </c>
      <c r="L8">
        <f>K8/J8</f>
        <v>0</v>
      </c>
    </row>
    <row r="9">
      <c r="A9" t="inlineStr">
        <is>
          <t xml:space="preserve">Femi</t>
        </is>
      </c>
      <c r="B9" s="5">
        <v>46309</v>
      </c>
      <c r="C9" s="5">
        <v>46309</v>
      </c>
      <c r="D9" t="inlineStr">
        <is>
          <t xml:space="preserve">Other</t>
        </is>
      </c>
      <c r="E9">
        <f>NETWORKDAYS.INTL(B9,C9,_xlfn.XLOOKUP(A9,$G$2:$G$9,$I$2:$I$9),$O$4)</f>
        <v>1</v>
      </c>
      <c r="G9" t="inlineStr">
        <is>
          <t xml:space="preserve">Hana</t>
        </is>
      </c>
      <c r="H9" t="inlineStr">
        <is>
          <t xml:space="preserve">Warehouse</t>
        </is>
      </c>
      <c r="I9" t="inlineStr">
        <is>
          <t xml:space="preserve">0000011</t>
        </is>
      </c>
      <c r="J9">
        <f>NETWORKDAYS.INTL($O$2,$O$3,I9,$O$4)</f>
        <v>21</v>
      </c>
      <c r="K9">
        <f>SUMIFS($E$2:$E$10,$A$2:$A$10,G9)</f>
        <v>0</v>
      </c>
      <c r="L9">
        <f>K9/J9</f>
        <v>0</v>
      </c>
    </row>
    <row r="10">
      <c r="A10" t="inlineStr">
        <is>
          <t xml:space="preserve">Ana</t>
        </is>
      </c>
      <c r="B10" s="5">
        <v>46324</v>
      </c>
      <c r="C10" s="5">
        <v>46324</v>
      </c>
      <c r="D10" t="inlineStr">
        <is>
          <t xml:space="preserve">Sick</t>
        </is>
      </c>
      <c r="E10">
        <f>NETWORKDAYS.INTL(B10,C10,_xlfn.XLOOKUP(A10,$G$2:$G$9,$I$2:$I$9),$O$4)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calculate-absenteeism-rate-in-excel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